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iexia\Desktop\"/>
    </mc:Choice>
  </mc:AlternateContent>
  <xr:revisionPtr revIDLastSave="0" documentId="13_ncr:1_{94C9A786-9313-44FA-82A1-C363D2958DA7}" xr6:coauthVersionLast="45" xr6:coauthVersionMax="45" xr10:uidLastSave="{00000000-0000-0000-0000-000000000000}"/>
  <bookViews>
    <workbookView xWindow="-108" yWindow="-108" windowWidth="22140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4" i="1" l="1"/>
  <c r="G84" i="1"/>
  <c r="F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7" i="1"/>
  <c r="I66" i="1"/>
  <c r="I65" i="1"/>
  <c r="I64" i="1"/>
  <c r="I63" i="1"/>
  <c r="I62" i="1"/>
  <c r="I61" i="1"/>
  <c r="I55" i="1" l="1"/>
  <c r="I54" i="1"/>
  <c r="I51" i="1"/>
  <c r="I52" i="1"/>
  <c r="I53" i="1"/>
  <c r="I50" i="1"/>
  <c r="I48" i="1"/>
  <c r="I49" i="1"/>
  <c r="I47" i="1"/>
  <c r="I44" i="1"/>
  <c r="I45" i="1"/>
  <c r="I46" i="1"/>
  <c r="I43" i="1"/>
  <c r="I42" i="1"/>
  <c r="I40" i="1"/>
  <c r="I41" i="1"/>
  <c r="I39" i="1"/>
  <c r="I38" i="1"/>
  <c r="I29" i="1" l="1"/>
  <c r="E29" i="1"/>
  <c r="I28" i="1"/>
  <c r="E28" i="1"/>
  <c r="I27" i="1"/>
  <c r="I26" i="1"/>
  <c r="E27" i="1"/>
  <c r="E26" i="1"/>
  <c r="I25" i="1"/>
  <c r="E25" i="1"/>
  <c r="I24" i="1"/>
  <c r="E24" i="1"/>
  <c r="I23" i="1"/>
  <c r="I22" i="1"/>
  <c r="E23" i="1"/>
  <c r="E22" i="1"/>
  <c r="I21" i="1"/>
  <c r="I20" i="1"/>
  <c r="E20" i="1" l="1"/>
  <c r="I18" i="1"/>
  <c r="I17" i="1"/>
  <c r="E17" i="1"/>
  <c r="I19" i="1"/>
  <c r="I16" i="1"/>
  <c r="I15" i="1"/>
  <c r="E15" i="1" l="1"/>
  <c r="I14" i="1"/>
  <c r="I13" i="1" l="1"/>
  <c r="I12" i="1"/>
  <c r="I11" i="1"/>
  <c r="I10" i="1"/>
  <c r="I8" i="1"/>
  <c r="E38" i="1" l="1"/>
  <c r="I37" i="1" l="1"/>
  <c r="E37" i="1"/>
  <c r="I36" i="1" l="1"/>
  <c r="E36" i="1"/>
  <c r="I35" i="1"/>
  <c r="E35" i="1"/>
  <c r="I34" i="1"/>
  <c r="E34" i="1"/>
  <c r="I30" i="1"/>
  <c r="I33" i="1"/>
  <c r="E33" i="1"/>
  <c r="I32" i="1"/>
  <c r="E32" i="1"/>
  <c r="I31" i="1"/>
  <c r="E31" i="1"/>
  <c r="E30" i="1"/>
  <c r="E84" i="1" l="1"/>
  <c r="I5" i="1"/>
  <c r="I84" i="1" s="1"/>
</calcChain>
</file>

<file path=xl/sharedStrings.xml><?xml version="1.0" encoding="utf-8"?>
<sst xmlns="http://schemas.openxmlformats.org/spreadsheetml/2006/main" count="304" uniqueCount="155">
  <si>
    <t xml:space="preserve">  破产裁定日期：2019年5月30日   </t>
  </si>
  <si>
    <t>单位：元</t>
  </si>
  <si>
    <t>序号</t>
  </si>
  <si>
    <t>债权    编号</t>
  </si>
  <si>
    <t>申报人</t>
  </si>
  <si>
    <t>债权性质</t>
  </si>
  <si>
    <t>申报金额</t>
  </si>
  <si>
    <t>管理人审查确认金额（元）</t>
  </si>
  <si>
    <t>款项</t>
  </si>
  <si>
    <t>备注</t>
  </si>
  <si>
    <t>本金</t>
  </si>
  <si>
    <t>其他</t>
  </si>
  <si>
    <t>确认金额合计</t>
  </si>
  <si>
    <t>罗茂勤</t>
  </si>
  <si>
    <t>普通债权</t>
  </si>
  <si>
    <t>中国电信股份有限公司泸州分公司</t>
  </si>
  <si>
    <t>叙永县枧槽苗族乡双河桥集体资产经营管理有限公司</t>
  </si>
  <si>
    <t>吴国容</t>
  </si>
  <si>
    <t>曾珠</t>
  </si>
  <si>
    <t>罗朝译</t>
  </si>
  <si>
    <t>简启容 范静直</t>
  </si>
  <si>
    <t>赵言芬</t>
  </si>
  <si>
    <t>罗朝勇 赵永星</t>
  </si>
  <si>
    <t>李君</t>
  </si>
  <si>
    <t>陈明英</t>
  </si>
  <si>
    <t>罗江波 温婷</t>
  </si>
  <si>
    <t>于莉</t>
  </si>
  <si>
    <t>何勤 鲁平</t>
  </si>
  <si>
    <t>严兵 吴大芳</t>
  </si>
  <si>
    <t>王秀英</t>
  </si>
  <si>
    <t>夏联富</t>
  </si>
  <si>
    <t>杨应华</t>
  </si>
  <si>
    <t>万祖会</t>
  </si>
  <si>
    <t>苏远会</t>
  </si>
  <si>
    <t>梁友贵 李伟</t>
  </si>
  <si>
    <t>陈佐芬</t>
  </si>
  <si>
    <t>杨晓宇</t>
  </si>
  <si>
    <t>林凤琴</t>
  </si>
  <si>
    <t>韦德林</t>
  </si>
  <si>
    <t>吴昌国 魏晋群</t>
  </si>
  <si>
    <t>李顺群</t>
  </si>
  <si>
    <t>曾科</t>
  </si>
  <si>
    <t>陈宗庆</t>
  </si>
  <si>
    <t>高恒英</t>
  </si>
  <si>
    <t>严淑君</t>
  </si>
  <si>
    <t>黄乃信</t>
  </si>
  <si>
    <t>合计</t>
  </si>
  <si>
    <t xml:space="preserve">                      叙永九盛房地产开发有限公司管理人</t>
  </si>
  <si>
    <t>吴小洪</t>
    <phoneticPr fontId="4" type="noConversion"/>
  </si>
  <si>
    <t>先大勇 李玉英</t>
  </si>
  <si>
    <t>王旺</t>
  </si>
  <si>
    <t>27B</t>
    <phoneticPr fontId="7" type="noConversion"/>
  </si>
  <si>
    <t>何光才  张婷</t>
    <phoneticPr fontId="7" type="noConversion"/>
  </si>
  <si>
    <t>普通债权</t>
    <phoneticPr fontId="7" type="noConversion"/>
  </si>
  <si>
    <t>罗雪颖</t>
  </si>
  <si>
    <t>敖虎生</t>
  </si>
  <si>
    <t>温芯悦</t>
  </si>
  <si>
    <t>杨平 魏朝菊</t>
  </si>
  <si>
    <t>投资款</t>
    <phoneticPr fontId="4" type="noConversion"/>
  </si>
  <si>
    <t>许强</t>
  </si>
  <si>
    <t>刘利勤</t>
  </si>
  <si>
    <t>购房类债权</t>
    <phoneticPr fontId="4" type="noConversion"/>
  </si>
  <si>
    <t>林世银 魏兴友</t>
  </si>
  <si>
    <t>胡萍</t>
  </si>
  <si>
    <t>张锡</t>
  </si>
  <si>
    <t>石昭芳</t>
  </si>
  <si>
    <t>徐玉芳</t>
  </si>
  <si>
    <t>祝京伟 高琳</t>
  </si>
  <si>
    <t>叶林志</t>
  </si>
  <si>
    <t>肖志 魏达芳</t>
  </si>
  <si>
    <t>韦仁均 江莉娜</t>
  </si>
  <si>
    <t>刘强</t>
  </si>
  <si>
    <t>周同莲</t>
  </si>
  <si>
    <t>代长明 冯立菊</t>
  </si>
  <si>
    <t>王朝才</t>
  </si>
  <si>
    <t>购房退款</t>
  </si>
  <si>
    <t>利息无约定；租金55199.97元</t>
    <phoneticPr fontId="4" type="noConversion"/>
  </si>
  <si>
    <t>王仕桂</t>
  </si>
  <si>
    <t>投资款</t>
  </si>
  <si>
    <t>曾学华</t>
  </si>
  <si>
    <t>未约定利息，利息部分不予确认</t>
  </si>
  <si>
    <t>郭仕满</t>
  </si>
  <si>
    <t>利息计算到2019年5月30日，回馈金不予确认</t>
  </si>
  <si>
    <t>李玲</t>
  </si>
  <si>
    <t>定金</t>
  </si>
  <si>
    <t>魏庆</t>
  </si>
  <si>
    <t>周凤娥</t>
  </si>
  <si>
    <t>叙永县小陈汽车美容店</t>
  </si>
  <si>
    <t>洗车费</t>
  </si>
  <si>
    <t>叙永县三川文印部(罗凤)</t>
  </si>
  <si>
    <t>文印费</t>
  </si>
  <si>
    <t>叙永县点金图文制作室(张林)</t>
  </si>
  <si>
    <t>复印费</t>
  </si>
  <si>
    <t>阮吕碧</t>
  </si>
  <si>
    <t>魏长学</t>
  </si>
  <si>
    <t>童静</t>
  </si>
  <si>
    <t>李德贵</t>
  </si>
  <si>
    <t>认购协议并未约定利息，利息金额不予确认</t>
    <phoneticPr fontId="4" type="noConversion"/>
  </si>
  <si>
    <t>协议未约定利息，利息金额不予确认</t>
    <phoneticPr fontId="4" type="noConversion"/>
  </si>
  <si>
    <t>韦霞萍</t>
  </si>
  <si>
    <t>谭孝珍</t>
    <phoneticPr fontId="8" type="noConversion"/>
  </si>
  <si>
    <t>王应康</t>
  </si>
  <si>
    <t>未见利息约定，利息金额不予确认</t>
  </si>
  <si>
    <t>张晓林</t>
  </si>
  <si>
    <t>魏乾进</t>
  </si>
  <si>
    <t>未约定利息，利息部分不予确认</t>
    <phoneticPr fontId="4" type="noConversion"/>
  </si>
  <si>
    <t>合同未约定利息，利息部分不予确认</t>
    <phoneticPr fontId="4" type="noConversion"/>
  </si>
  <si>
    <t>陈茂强</t>
  </si>
  <si>
    <t>2018.1.27支付利息2万、2018.2.13支付利息2万</t>
    <phoneticPr fontId="4" type="noConversion"/>
  </si>
  <si>
    <t>周淑琴</t>
  </si>
  <si>
    <t>未约定利息，利息不予认可。</t>
    <phoneticPr fontId="8" type="noConversion"/>
  </si>
  <si>
    <t>苏沈章 袁玉琴</t>
  </si>
  <si>
    <t>本金及产权费可以确认，租金144134.29元</t>
    <phoneticPr fontId="4" type="noConversion"/>
  </si>
  <si>
    <t>程群</t>
  </si>
  <si>
    <t>制表时间：2019年10月18日</t>
    <phoneticPr fontId="4" type="noConversion"/>
  </si>
  <si>
    <t>叙永县九盛房地产开发有限公司债权初审表(二）</t>
    <phoneticPr fontId="4" type="noConversion"/>
  </si>
  <si>
    <t>1914元为维修资金。</t>
    <phoneticPr fontId="4" type="noConversion"/>
  </si>
  <si>
    <t>1302元为维修资金</t>
    <phoneticPr fontId="4" type="noConversion"/>
  </si>
  <si>
    <t>2160元为维修资金</t>
    <phoneticPr fontId="4" type="noConversion"/>
  </si>
  <si>
    <t>1459元为维修资金</t>
    <phoneticPr fontId="4" type="noConversion"/>
  </si>
  <si>
    <t>1250元为维修资金</t>
    <phoneticPr fontId="4" type="noConversion"/>
  </si>
  <si>
    <t>22817元为维修资金等。</t>
    <phoneticPr fontId="4" type="noConversion"/>
  </si>
  <si>
    <t>9307.75元为租金。</t>
    <phoneticPr fontId="4" type="noConversion"/>
  </si>
  <si>
    <t>租金81200元</t>
    <phoneticPr fontId="4" type="noConversion"/>
  </si>
  <si>
    <t>维修资金1554元，租金44697元</t>
    <phoneticPr fontId="4" type="noConversion"/>
  </si>
  <si>
    <t>租金115666.67元,租金计算截止2019.5.30</t>
    <phoneticPr fontId="4" type="noConversion"/>
  </si>
  <si>
    <t>维修资金2145元。</t>
    <phoneticPr fontId="4" type="noConversion"/>
  </si>
  <si>
    <t>租金10450.5元，以实际缴纳房款计算。</t>
    <phoneticPr fontId="4" type="noConversion"/>
  </si>
  <si>
    <t>租金73466.67元，以实际缴纳房款计算。</t>
    <phoneticPr fontId="4" type="noConversion"/>
  </si>
  <si>
    <t>要租金114838.88元。</t>
    <phoneticPr fontId="4" type="noConversion"/>
  </si>
  <si>
    <t>其中租金27459.75元，维修资金2569元。</t>
    <phoneticPr fontId="4" type="noConversion"/>
  </si>
  <si>
    <t>租金108304.91元</t>
    <phoneticPr fontId="4" type="noConversion"/>
  </si>
  <si>
    <t>要求继租金983833.3元，维修资金18165元。</t>
    <phoneticPr fontId="4" type="noConversion"/>
  </si>
  <si>
    <t>租金53401.92元。维修资金等21148元。</t>
    <phoneticPr fontId="8" type="noConversion"/>
  </si>
  <si>
    <t>租金150950元,37747.66元为契税等。</t>
    <phoneticPr fontId="7" type="noConversion"/>
  </si>
  <si>
    <t>租金90834.1元。</t>
    <phoneticPr fontId="7" type="noConversion"/>
  </si>
  <si>
    <t>租金35890.56元</t>
    <phoneticPr fontId="7" type="noConversion"/>
  </si>
  <si>
    <t>租金61032.8元。</t>
    <phoneticPr fontId="8" type="noConversion"/>
  </si>
  <si>
    <t>租金143402.50元。</t>
    <phoneticPr fontId="4" type="noConversion"/>
  </si>
  <si>
    <t>租金75600元。</t>
    <phoneticPr fontId="4" type="noConversion"/>
  </si>
  <si>
    <t>租金5182.3元</t>
    <phoneticPr fontId="4" type="noConversion"/>
  </si>
  <si>
    <t>租金66135元。</t>
    <phoneticPr fontId="7" type="noConversion"/>
  </si>
  <si>
    <t>租金28824元。</t>
    <phoneticPr fontId="4" type="noConversion"/>
  </si>
  <si>
    <t>实际缴纳房款60万元。</t>
    <phoneticPr fontId="4" type="noConversion"/>
  </si>
  <si>
    <t>实际缴纳房款577318元，维修资金1368元</t>
    <phoneticPr fontId="4" type="noConversion"/>
  </si>
  <si>
    <t>实际缴纳房款701000元.</t>
    <phoneticPr fontId="4" type="noConversion"/>
  </si>
  <si>
    <t>维修资金为2604元。</t>
    <phoneticPr fontId="4" type="noConversion"/>
  </si>
  <si>
    <t>维修资金为1652元</t>
    <phoneticPr fontId="4" type="noConversion"/>
  </si>
  <si>
    <t>维修资金为2145元。</t>
    <phoneticPr fontId="4" type="noConversion"/>
  </si>
  <si>
    <t>房租99667元</t>
    <phoneticPr fontId="4" type="noConversion"/>
  </si>
  <si>
    <t>房租99186.6元</t>
    <phoneticPr fontId="4" type="noConversion"/>
  </si>
  <si>
    <t>特别说明：表格中“其他项”包含诉讼费用、购房户租金、维修基金、契税费用。</t>
    <phoneticPr fontId="4" type="noConversion"/>
  </si>
  <si>
    <r>
      <rPr>
        <b/>
        <sz val="14"/>
        <color indexed="8"/>
        <rFont val="宋体"/>
        <family val="3"/>
        <charset val="134"/>
      </rPr>
      <t>周金南  周俊杰</t>
    </r>
  </si>
  <si>
    <r>
      <rPr>
        <b/>
        <sz val="14"/>
        <color indexed="8"/>
        <rFont val="宋体"/>
        <family val="3"/>
        <charset val="134"/>
      </rPr>
      <t>何勤 黄虎飞</t>
    </r>
  </si>
  <si>
    <t>利息或
滞纳金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</si>
</sst>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6" formatCode="#,##0.00_);[Red]\(#,##0.00\)"/>
  </numFmts>
  <fonts count="17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9"/>
      <name val="宋体"/>
      <charset val="134"/>
    </font>
    <font>
      <sz val="9"/>
      <name val="宋体"/>
      <family val="3"/>
      <charset val="134"/>
    </font>
    <font>
      <b/>
      <sz val="22"/>
      <name val="宋体"/>
      <family val="3"/>
      <charset val="134"/>
    </font>
    <font>
      <sz val="14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b/>
      <sz val="14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4"/>
      <color indexed="8"/>
      <name val="宋体"/>
      <family val="3"/>
      <charset val="134"/>
    </font>
    <font>
      <b/>
      <sz val="14"/>
      <color theme="1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4" borderId="0" xfId="1" applyFill="1">
      <alignment vertical="center"/>
    </xf>
    <xf numFmtId="0" fontId="0" fillId="4" borderId="0" xfId="0" applyFill="1">
      <alignment vertical="center"/>
    </xf>
    <xf numFmtId="0" fontId="9" fillId="4" borderId="0" xfId="1" applyFont="1" applyFill="1" applyBorder="1" applyAlignment="1">
      <alignment horizontal="center" vertical="center"/>
    </xf>
    <xf numFmtId="0" fontId="11" fillId="4" borderId="0" xfId="0" applyFont="1" applyFill="1">
      <alignment vertical="center"/>
    </xf>
    <xf numFmtId="0" fontId="14" fillId="4" borderId="0" xfId="0" applyFont="1" applyFill="1">
      <alignment vertical="center"/>
    </xf>
    <xf numFmtId="0" fontId="14" fillId="4" borderId="1" xfId="1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/>
    </xf>
    <xf numFmtId="0" fontId="14" fillId="4" borderId="1" xfId="1" applyFont="1" applyFill="1" applyBorder="1" applyAlignment="1">
      <alignment horizontal="center" vertical="center"/>
    </xf>
    <xf numFmtId="0" fontId="14" fillId="4" borderId="1" xfId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 wrapText="1"/>
    </xf>
    <xf numFmtId="43" fontId="12" fillId="4" borderId="1" xfId="4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vertical="center" wrapText="1"/>
    </xf>
    <xf numFmtId="0" fontId="13" fillId="4" borderId="1" xfId="1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/>
    </xf>
    <xf numFmtId="0" fontId="12" fillId="4" borderId="1" xfId="6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3" fontId="12" fillId="4" borderId="1" xfId="5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43" fontId="14" fillId="4" borderId="1" xfId="0" applyNumberFormat="1" applyFont="1" applyFill="1" applyBorder="1" applyAlignment="1">
      <alignment horizontal="center" vertical="center"/>
    </xf>
    <xf numFmtId="43" fontId="12" fillId="4" borderId="1" xfId="5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0" fontId="16" fillId="4" borderId="1" xfId="1" applyFont="1" applyFill="1" applyBorder="1" applyAlignment="1">
      <alignment horizontal="center" vertical="center" wrapText="1"/>
    </xf>
    <xf numFmtId="43" fontId="14" fillId="4" borderId="1" xfId="4" applyFont="1" applyFill="1" applyBorder="1" applyAlignment="1">
      <alignment horizontal="center" vertical="center" wrapText="1"/>
    </xf>
    <xf numFmtId="43" fontId="14" fillId="4" borderId="1" xfId="5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left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 vertical="center"/>
    </xf>
    <xf numFmtId="43" fontId="14" fillId="4" borderId="1" xfId="5" applyFont="1" applyFill="1" applyBorder="1" applyAlignment="1">
      <alignment horizontal="center" vertical="center"/>
    </xf>
    <xf numFmtId="176" fontId="14" fillId="4" borderId="1" xfId="0" applyNumberFormat="1" applyFont="1" applyFill="1" applyBorder="1" applyAlignment="1">
      <alignment horizontal="center" vertical="center"/>
    </xf>
    <xf numFmtId="43" fontId="14" fillId="4" borderId="1" xfId="4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left" vertical="center" wrapText="1"/>
    </xf>
    <xf numFmtId="0" fontId="14" fillId="4" borderId="0" xfId="3" applyFont="1" applyFill="1">
      <alignment vertical="center"/>
    </xf>
    <xf numFmtId="0" fontId="14" fillId="4" borderId="3" xfId="1" applyFont="1" applyFill="1" applyBorder="1" applyAlignment="1">
      <alignment horizontal="left"/>
    </xf>
    <xf numFmtId="0" fontId="14" fillId="4" borderId="0" xfId="1" applyFont="1" applyFill="1">
      <alignment vertical="center"/>
    </xf>
    <xf numFmtId="0" fontId="14" fillId="4" borderId="0" xfId="1" applyFont="1" applyFill="1" applyAlignment="1">
      <alignment horizontal="right" vertical="center"/>
    </xf>
    <xf numFmtId="0" fontId="13" fillId="4" borderId="1" xfId="1" applyFont="1" applyFill="1" applyBorder="1" applyAlignment="1">
      <alignment horizontal="right"/>
    </xf>
    <xf numFmtId="0" fontId="13" fillId="4" borderId="4" xfId="1" applyFont="1" applyFill="1" applyBorder="1" applyAlignment="1">
      <alignment horizontal="center" vertical="center"/>
    </xf>
    <xf numFmtId="0" fontId="12" fillId="4" borderId="1" xfId="1" applyFont="1" applyFill="1" applyBorder="1">
      <alignment vertical="center"/>
    </xf>
    <xf numFmtId="31" fontId="13" fillId="4" borderId="1" xfId="1" applyNumberFormat="1" applyFont="1" applyFill="1" applyBorder="1" applyAlignment="1">
      <alignment vertical="center"/>
    </xf>
    <xf numFmtId="0" fontId="13" fillId="4" borderId="1" xfId="1" applyFont="1" applyFill="1" applyBorder="1" applyAlignment="1">
      <alignment horizontal="center"/>
    </xf>
    <xf numFmtId="0" fontId="14" fillId="4" borderId="1" xfId="0" applyFont="1" applyFill="1" applyBorder="1">
      <alignment vertical="center"/>
    </xf>
  </cellXfs>
  <cellStyles count="7">
    <cellStyle name="差" xfId="6" builtinId="27"/>
    <cellStyle name="差 2" xfId="2" xr:uid="{00000000-0005-0000-0000-000001000000}"/>
    <cellStyle name="常规" xfId="0" builtinId="0"/>
    <cellStyle name="常规 2" xfId="1" xr:uid="{00000000-0005-0000-0000-000003000000}"/>
    <cellStyle name="好 2" xfId="3" xr:uid="{00000000-0005-0000-0000-000004000000}"/>
    <cellStyle name="千位分隔" xfId="5" builtinId="3"/>
    <cellStyle name="千位分隔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7"/>
  <sheetViews>
    <sheetView tabSelected="1" topLeftCell="B79" workbookViewId="0">
      <selection activeCell="K80" sqref="K80"/>
    </sheetView>
  </sheetViews>
  <sheetFormatPr defaultColWidth="9" defaultRowHeight="14.4" x14ac:dyDescent="0.25"/>
  <cols>
    <col min="1" max="1" width="6.44140625" style="2" customWidth="1"/>
    <col min="2" max="2" width="9" style="2"/>
    <col min="3" max="3" width="17.109375" style="2" customWidth="1"/>
    <col min="4" max="4" width="12.21875" style="2" customWidth="1"/>
    <col min="5" max="5" width="24.6640625" style="2" customWidth="1"/>
    <col min="6" max="6" width="22.77734375" style="2" customWidth="1"/>
    <col min="7" max="7" width="19.21875" style="2" customWidth="1"/>
    <col min="8" max="8" width="21.6640625" style="2" customWidth="1"/>
    <col min="9" max="9" width="23" style="2" customWidth="1"/>
    <col min="10" max="10" width="11.44140625" style="2" customWidth="1"/>
    <col min="11" max="11" width="27.33203125" style="2" customWidth="1"/>
    <col min="12" max="16384" width="9" style="2"/>
  </cols>
  <sheetData>
    <row r="1" spans="1:11" ht="31.5" customHeight="1" x14ac:dyDescent="0.25">
      <c r="A1" s="1"/>
      <c r="B1" s="3" t="s">
        <v>115</v>
      </c>
      <c r="C1" s="3"/>
      <c r="D1" s="3"/>
      <c r="E1" s="3"/>
      <c r="F1" s="3"/>
      <c r="G1" s="3"/>
      <c r="H1" s="3"/>
      <c r="I1" s="3"/>
      <c r="J1" s="3"/>
      <c r="K1" s="3"/>
    </row>
    <row r="2" spans="1:11" s="48" customFormat="1" ht="19.5" customHeight="1" x14ac:dyDescent="0.25">
      <c r="A2" s="45"/>
      <c r="B2" s="46" t="s">
        <v>0</v>
      </c>
      <c r="C2" s="46"/>
      <c r="D2" s="46"/>
      <c r="E2" s="46"/>
      <c r="F2" s="47" t="s">
        <v>114</v>
      </c>
      <c r="G2" s="47"/>
      <c r="H2" s="43" t="s">
        <v>1</v>
      </c>
      <c r="I2" s="43"/>
      <c r="J2" s="43"/>
      <c r="K2" s="43"/>
    </row>
    <row r="3" spans="1:11" s="4" customFormat="1" ht="34.799999999999997" customHeight="1" x14ac:dyDescent="0.2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44" t="s">
        <v>7</v>
      </c>
      <c r="G3" s="44"/>
      <c r="H3" s="44"/>
      <c r="I3" s="44"/>
      <c r="J3" s="8" t="s">
        <v>8</v>
      </c>
      <c r="K3" s="9" t="s">
        <v>9</v>
      </c>
    </row>
    <row r="4" spans="1:11" s="4" customFormat="1" ht="80.400000000000006" customHeight="1" x14ac:dyDescent="0.25">
      <c r="A4" s="6"/>
      <c r="B4" s="7"/>
      <c r="C4" s="7"/>
      <c r="D4" s="7"/>
      <c r="E4" s="7"/>
      <c r="F4" s="10" t="s">
        <v>10</v>
      </c>
      <c r="G4" s="13" t="s">
        <v>154</v>
      </c>
      <c r="H4" s="10" t="s">
        <v>11</v>
      </c>
      <c r="I4" s="10" t="s">
        <v>12</v>
      </c>
      <c r="J4" s="8"/>
      <c r="K4" s="9"/>
    </row>
    <row r="5" spans="1:11" s="5" customFormat="1" ht="24.75" customHeight="1" x14ac:dyDescent="0.25">
      <c r="A5" s="11">
        <v>1</v>
      </c>
      <c r="B5" s="11">
        <v>318</v>
      </c>
      <c r="C5" s="12" t="s">
        <v>48</v>
      </c>
      <c r="D5" s="13" t="s">
        <v>14</v>
      </c>
      <c r="E5" s="14">
        <v>10000</v>
      </c>
      <c r="F5" s="14">
        <v>10000</v>
      </c>
      <c r="G5" s="10"/>
      <c r="H5" s="10"/>
      <c r="I5" s="14">
        <f>SUM(F5:H5)</f>
        <v>10000</v>
      </c>
      <c r="J5" s="10" t="s">
        <v>58</v>
      </c>
      <c r="K5" s="13"/>
    </row>
    <row r="6" spans="1:11" s="5" customFormat="1" ht="58.2" customHeight="1" x14ac:dyDescent="0.25">
      <c r="A6" s="11">
        <v>2</v>
      </c>
      <c r="B6" s="11">
        <v>307</v>
      </c>
      <c r="C6" s="13" t="s">
        <v>15</v>
      </c>
      <c r="D6" s="13" t="s">
        <v>14</v>
      </c>
      <c r="E6" s="14">
        <v>3195660</v>
      </c>
      <c r="F6" s="14">
        <v>3195660</v>
      </c>
      <c r="G6" s="14"/>
      <c r="H6" s="14"/>
      <c r="I6" s="14">
        <v>3195660</v>
      </c>
      <c r="J6" s="13" t="s">
        <v>61</v>
      </c>
      <c r="K6" s="15"/>
    </row>
    <row r="7" spans="1:11" s="5" customFormat="1" ht="38.4" customHeight="1" x14ac:dyDescent="0.25">
      <c r="A7" s="11">
        <v>3</v>
      </c>
      <c r="B7" s="11">
        <v>322</v>
      </c>
      <c r="C7" s="12" t="s">
        <v>24</v>
      </c>
      <c r="D7" s="13" t="s">
        <v>14</v>
      </c>
      <c r="E7" s="14">
        <v>341038</v>
      </c>
      <c r="F7" s="14">
        <v>341038</v>
      </c>
      <c r="G7" s="14"/>
      <c r="H7" s="14"/>
      <c r="I7" s="14">
        <v>341038</v>
      </c>
      <c r="J7" s="13" t="s">
        <v>61</v>
      </c>
      <c r="K7" s="16"/>
    </row>
    <row r="8" spans="1:11" s="5" customFormat="1" ht="50.4" customHeight="1" x14ac:dyDescent="0.25">
      <c r="A8" s="11">
        <v>4</v>
      </c>
      <c r="B8" s="11">
        <v>337</v>
      </c>
      <c r="C8" s="12" t="s">
        <v>37</v>
      </c>
      <c r="D8" s="13" t="s">
        <v>14</v>
      </c>
      <c r="E8" s="14">
        <v>1101012</v>
      </c>
      <c r="F8" s="14">
        <v>886369</v>
      </c>
      <c r="G8" s="14"/>
      <c r="H8" s="14">
        <v>1914</v>
      </c>
      <c r="I8" s="14">
        <f>SUM(F8:H8)</f>
        <v>888283</v>
      </c>
      <c r="J8" s="13" t="s">
        <v>61</v>
      </c>
      <c r="K8" s="16" t="s">
        <v>116</v>
      </c>
    </row>
    <row r="9" spans="1:11" s="5" customFormat="1" ht="42.6" customHeight="1" x14ac:dyDescent="0.25">
      <c r="A9" s="11">
        <v>5</v>
      </c>
      <c r="B9" s="11">
        <v>314</v>
      </c>
      <c r="C9" s="12" t="s">
        <v>18</v>
      </c>
      <c r="D9" s="13" t="s">
        <v>14</v>
      </c>
      <c r="E9" s="14">
        <v>713248</v>
      </c>
      <c r="F9" s="14">
        <v>713248</v>
      </c>
      <c r="G9" s="14"/>
      <c r="H9" s="14"/>
      <c r="I9" s="14">
        <v>713248</v>
      </c>
      <c r="J9" s="13" t="s">
        <v>61</v>
      </c>
      <c r="K9" s="16"/>
    </row>
    <row r="10" spans="1:11" s="5" customFormat="1" ht="47.4" customHeight="1" x14ac:dyDescent="0.25">
      <c r="A10" s="11">
        <v>6</v>
      </c>
      <c r="B10" s="11">
        <v>326</v>
      </c>
      <c r="C10" s="12" t="s">
        <v>26</v>
      </c>
      <c r="D10" s="13" t="s">
        <v>14</v>
      </c>
      <c r="E10" s="14">
        <v>566352</v>
      </c>
      <c r="F10" s="14">
        <v>536440</v>
      </c>
      <c r="G10" s="14"/>
      <c r="H10" s="14">
        <v>1302</v>
      </c>
      <c r="I10" s="14">
        <f t="shared" ref="I10:I16" si="0">SUM(F10:H10)</f>
        <v>537742</v>
      </c>
      <c r="J10" s="13" t="s">
        <v>61</v>
      </c>
      <c r="K10" s="16" t="s">
        <v>117</v>
      </c>
    </row>
    <row r="11" spans="1:11" s="5" customFormat="1" ht="47.4" customHeight="1" x14ac:dyDescent="0.25">
      <c r="A11" s="11">
        <v>7</v>
      </c>
      <c r="B11" s="11">
        <v>323</v>
      </c>
      <c r="C11" s="12" t="s">
        <v>152</v>
      </c>
      <c r="D11" s="13" t="s">
        <v>14</v>
      </c>
      <c r="E11" s="14">
        <v>875496</v>
      </c>
      <c r="F11" s="14">
        <v>873336</v>
      </c>
      <c r="G11" s="14"/>
      <c r="H11" s="14">
        <v>2160</v>
      </c>
      <c r="I11" s="14">
        <f t="shared" si="0"/>
        <v>875496</v>
      </c>
      <c r="J11" s="13" t="s">
        <v>61</v>
      </c>
      <c r="K11" s="16" t="s">
        <v>118</v>
      </c>
    </row>
    <row r="12" spans="1:11" s="5" customFormat="1" ht="53.4" customHeight="1" x14ac:dyDescent="0.25">
      <c r="A12" s="11">
        <v>8</v>
      </c>
      <c r="B12" s="11">
        <v>325</v>
      </c>
      <c r="C12" s="12" t="s">
        <v>25</v>
      </c>
      <c r="D12" s="13" t="s">
        <v>14</v>
      </c>
      <c r="E12" s="14">
        <v>759721</v>
      </c>
      <c r="F12" s="14">
        <v>758262</v>
      </c>
      <c r="G12" s="14"/>
      <c r="H12" s="14">
        <v>1459</v>
      </c>
      <c r="I12" s="14">
        <f t="shared" si="0"/>
        <v>759721</v>
      </c>
      <c r="J12" s="13" t="s">
        <v>61</v>
      </c>
      <c r="K12" s="16" t="s">
        <v>119</v>
      </c>
    </row>
    <row r="13" spans="1:11" s="5" customFormat="1" ht="49.8" customHeight="1" x14ac:dyDescent="0.25">
      <c r="A13" s="11">
        <v>9</v>
      </c>
      <c r="B13" s="11">
        <v>316</v>
      </c>
      <c r="C13" s="13" t="s">
        <v>20</v>
      </c>
      <c r="D13" s="13" t="s">
        <v>14</v>
      </c>
      <c r="E13" s="14">
        <v>524527</v>
      </c>
      <c r="F13" s="14">
        <v>384337</v>
      </c>
      <c r="G13" s="14"/>
      <c r="H13" s="14">
        <v>1250</v>
      </c>
      <c r="I13" s="14">
        <f t="shared" si="0"/>
        <v>385587</v>
      </c>
      <c r="J13" s="13" t="s">
        <v>61</v>
      </c>
      <c r="K13" s="16" t="s">
        <v>120</v>
      </c>
    </row>
    <row r="14" spans="1:11" s="5" customFormat="1" ht="55.5" customHeight="1" x14ac:dyDescent="0.25">
      <c r="A14" s="11">
        <v>10</v>
      </c>
      <c r="B14" s="11">
        <v>315</v>
      </c>
      <c r="C14" s="13" t="s">
        <v>19</v>
      </c>
      <c r="D14" s="13" t="s">
        <v>14</v>
      </c>
      <c r="E14" s="14">
        <v>503868</v>
      </c>
      <c r="F14" s="14">
        <v>478051</v>
      </c>
      <c r="G14" s="14"/>
      <c r="H14" s="14">
        <v>22817</v>
      </c>
      <c r="I14" s="14">
        <f t="shared" si="0"/>
        <v>500868</v>
      </c>
      <c r="J14" s="13" t="s">
        <v>61</v>
      </c>
      <c r="K14" s="16" t="s">
        <v>121</v>
      </c>
    </row>
    <row r="15" spans="1:11" s="5" customFormat="1" ht="65.400000000000006" customHeight="1" x14ac:dyDescent="0.25">
      <c r="A15" s="11">
        <v>11</v>
      </c>
      <c r="B15" s="17">
        <v>275</v>
      </c>
      <c r="C15" s="18" t="s">
        <v>62</v>
      </c>
      <c r="D15" s="19" t="s">
        <v>14</v>
      </c>
      <c r="E15" s="20">
        <f>446772+12411.92</f>
        <v>459183.92</v>
      </c>
      <c r="F15" s="20">
        <v>446772</v>
      </c>
      <c r="G15" s="20"/>
      <c r="H15" s="20">
        <v>9307.75</v>
      </c>
      <c r="I15" s="20">
        <f t="shared" si="0"/>
        <v>456079.75</v>
      </c>
      <c r="J15" s="13" t="s">
        <v>61</v>
      </c>
      <c r="K15" s="16" t="s">
        <v>122</v>
      </c>
    </row>
    <row r="16" spans="1:11" s="5" customFormat="1" ht="85.2" customHeight="1" x14ac:dyDescent="0.25">
      <c r="A16" s="11">
        <v>12</v>
      </c>
      <c r="B16" s="11">
        <v>309</v>
      </c>
      <c r="C16" s="13" t="s">
        <v>16</v>
      </c>
      <c r="D16" s="13" t="s">
        <v>14</v>
      </c>
      <c r="E16" s="14">
        <v>500000</v>
      </c>
      <c r="F16" s="14">
        <v>484500</v>
      </c>
      <c r="G16" s="14"/>
      <c r="H16" s="14">
        <v>15500</v>
      </c>
      <c r="I16" s="20">
        <f t="shared" si="0"/>
        <v>500000</v>
      </c>
      <c r="J16" s="13" t="s">
        <v>61</v>
      </c>
      <c r="K16" s="16"/>
    </row>
    <row r="17" spans="1:11" s="5" customFormat="1" ht="54" customHeight="1" x14ac:dyDescent="0.25">
      <c r="A17" s="11">
        <v>13</v>
      </c>
      <c r="B17" s="17">
        <v>272</v>
      </c>
      <c r="C17" s="18" t="s">
        <v>63</v>
      </c>
      <c r="D17" s="19" t="s">
        <v>14</v>
      </c>
      <c r="E17" s="20">
        <f>620000+81200</f>
        <v>701200</v>
      </c>
      <c r="F17" s="20">
        <v>620000</v>
      </c>
      <c r="G17" s="20"/>
      <c r="H17" s="20">
        <v>81200</v>
      </c>
      <c r="I17" s="20">
        <f t="shared" ref="I17" si="1">SUM(F17:H17)</f>
        <v>701200</v>
      </c>
      <c r="J17" s="13" t="s">
        <v>61</v>
      </c>
      <c r="K17" s="21" t="s">
        <v>123</v>
      </c>
    </row>
    <row r="18" spans="1:11" s="5" customFormat="1" ht="53.4" customHeight="1" x14ac:dyDescent="0.25">
      <c r="A18" s="11">
        <v>14</v>
      </c>
      <c r="B18" s="17">
        <v>320</v>
      </c>
      <c r="C18" s="22" t="s">
        <v>64</v>
      </c>
      <c r="D18" s="19" t="s">
        <v>14</v>
      </c>
      <c r="E18" s="20">
        <v>886554</v>
      </c>
      <c r="F18" s="20">
        <v>670455</v>
      </c>
      <c r="G18" s="20"/>
      <c r="H18" s="20">
        <v>46251</v>
      </c>
      <c r="I18" s="20">
        <f>SUM(F18:H18)</f>
        <v>716706</v>
      </c>
      <c r="J18" s="13" t="s">
        <v>61</v>
      </c>
      <c r="K18" s="21" t="s">
        <v>124</v>
      </c>
    </row>
    <row r="19" spans="1:11" s="5" customFormat="1" ht="56.4" customHeight="1" x14ac:dyDescent="0.25">
      <c r="A19" s="11">
        <v>15</v>
      </c>
      <c r="B19" s="11">
        <v>306</v>
      </c>
      <c r="C19" s="12" t="s">
        <v>13</v>
      </c>
      <c r="D19" s="13" t="s">
        <v>14</v>
      </c>
      <c r="E19" s="14">
        <v>254461</v>
      </c>
      <c r="F19" s="14">
        <v>254461</v>
      </c>
      <c r="G19" s="14"/>
      <c r="H19" s="14"/>
      <c r="I19" s="20">
        <f t="shared" ref="I19" si="2">SUM(F19:H19)</f>
        <v>254461</v>
      </c>
      <c r="J19" s="13" t="s">
        <v>61</v>
      </c>
      <c r="K19" s="16"/>
    </row>
    <row r="20" spans="1:11" s="5" customFormat="1" ht="42.6" customHeight="1" x14ac:dyDescent="0.25">
      <c r="A20" s="11">
        <v>16</v>
      </c>
      <c r="B20" s="17">
        <v>268</v>
      </c>
      <c r="C20" s="18" t="s">
        <v>65</v>
      </c>
      <c r="D20" s="19" t="s">
        <v>14</v>
      </c>
      <c r="E20" s="20">
        <f>1720000+167880</f>
        <v>1887880</v>
      </c>
      <c r="F20" s="20">
        <v>860000</v>
      </c>
      <c r="G20" s="20"/>
      <c r="H20" s="20">
        <v>115666.67</v>
      </c>
      <c r="I20" s="20">
        <f>SUM(F20:H20)</f>
        <v>975666.67</v>
      </c>
      <c r="J20" s="13" t="s">
        <v>61</v>
      </c>
      <c r="K20" s="21" t="s">
        <v>125</v>
      </c>
    </row>
    <row r="21" spans="1:11" s="5" customFormat="1" ht="57.6" customHeight="1" x14ac:dyDescent="0.25">
      <c r="A21" s="11">
        <v>17</v>
      </c>
      <c r="B21" s="11">
        <v>319</v>
      </c>
      <c r="C21" s="12" t="s">
        <v>22</v>
      </c>
      <c r="D21" s="13" t="s">
        <v>14</v>
      </c>
      <c r="E21" s="14">
        <v>883113</v>
      </c>
      <c r="F21" s="14">
        <v>880968</v>
      </c>
      <c r="G21" s="14"/>
      <c r="H21" s="14">
        <v>2145</v>
      </c>
      <c r="I21" s="20">
        <f>SUM(F21:H21)</f>
        <v>883113</v>
      </c>
      <c r="J21" s="13" t="s">
        <v>61</v>
      </c>
      <c r="K21" s="21" t="s">
        <v>126</v>
      </c>
    </row>
    <row r="22" spans="1:11" s="5" customFormat="1" ht="64.2" customHeight="1" x14ac:dyDescent="0.25">
      <c r="A22" s="11">
        <v>18</v>
      </c>
      <c r="B22" s="17">
        <v>288</v>
      </c>
      <c r="C22" s="18" t="s">
        <v>66</v>
      </c>
      <c r="D22" s="19" t="s">
        <v>14</v>
      </c>
      <c r="E22" s="20">
        <f>1322088+114580.96</f>
        <v>1436668.96</v>
      </c>
      <c r="F22" s="20">
        <v>1322088</v>
      </c>
      <c r="G22" s="20"/>
      <c r="H22" s="20">
        <v>114577.96</v>
      </c>
      <c r="I22" s="20">
        <f>SUM(F22:H22)</f>
        <v>1436665.96</v>
      </c>
      <c r="J22" s="13" t="s">
        <v>61</v>
      </c>
      <c r="K22" s="21"/>
    </row>
    <row r="23" spans="1:11" s="5" customFormat="1" ht="60.6" customHeight="1" x14ac:dyDescent="0.25">
      <c r="A23" s="11">
        <v>19</v>
      </c>
      <c r="B23" s="17">
        <v>289</v>
      </c>
      <c r="C23" s="18" t="s">
        <v>67</v>
      </c>
      <c r="D23" s="19" t="s">
        <v>14</v>
      </c>
      <c r="E23" s="20">
        <f>501624+14825</f>
        <v>516449</v>
      </c>
      <c r="F23" s="20">
        <v>501624</v>
      </c>
      <c r="G23" s="20"/>
      <c r="H23" s="20">
        <v>10450.5</v>
      </c>
      <c r="I23" s="20">
        <f>SUM(F23:H23)</f>
        <v>512074.5</v>
      </c>
      <c r="J23" s="13" t="s">
        <v>61</v>
      </c>
      <c r="K23" s="21" t="s">
        <v>127</v>
      </c>
    </row>
    <row r="24" spans="1:11" s="5" customFormat="1" ht="42.6" customHeight="1" x14ac:dyDescent="0.25">
      <c r="A24" s="11">
        <v>20</v>
      </c>
      <c r="B24" s="17">
        <v>102</v>
      </c>
      <c r="C24" s="18" t="s">
        <v>68</v>
      </c>
      <c r="D24" s="19" t="s">
        <v>14</v>
      </c>
      <c r="E24" s="20">
        <f>761940+119174.4</f>
        <v>881114.4</v>
      </c>
      <c r="F24" s="20">
        <v>551000</v>
      </c>
      <c r="G24" s="20"/>
      <c r="H24" s="20">
        <v>73466.67</v>
      </c>
      <c r="I24" s="20">
        <f t="shared" ref="I24" si="3">SUM(F24:H24)</f>
        <v>624466.67000000004</v>
      </c>
      <c r="J24" s="13" t="s">
        <v>61</v>
      </c>
      <c r="K24" s="21" t="s">
        <v>128</v>
      </c>
    </row>
    <row r="25" spans="1:11" s="5" customFormat="1" ht="42.6" customHeight="1" x14ac:dyDescent="0.25">
      <c r="A25" s="11">
        <v>21</v>
      </c>
      <c r="B25" s="17">
        <v>276</v>
      </c>
      <c r="C25" s="23" t="s">
        <v>69</v>
      </c>
      <c r="D25" s="19" t="s">
        <v>14</v>
      </c>
      <c r="E25" s="14">
        <f>1328163+114838.88</f>
        <v>1443001.88</v>
      </c>
      <c r="F25" s="14">
        <v>1325064</v>
      </c>
      <c r="G25" s="14"/>
      <c r="H25" s="14">
        <v>114838.88</v>
      </c>
      <c r="I25" s="14">
        <f t="shared" ref="I25:I33" si="4">SUM(F25:H25)</f>
        <v>1439902.88</v>
      </c>
      <c r="J25" s="13" t="s">
        <v>61</v>
      </c>
      <c r="K25" s="21" t="s">
        <v>129</v>
      </c>
    </row>
    <row r="26" spans="1:11" s="5" customFormat="1" ht="49.95" customHeight="1" x14ac:dyDescent="0.25">
      <c r="A26" s="11">
        <v>22</v>
      </c>
      <c r="B26" s="17">
        <v>278</v>
      </c>
      <c r="C26" s="23" t="s">
        <v>70</v>
      </c>
      <c r="D26" s="19" t="s">
        <v>14</v>
      </c>
      <c r="E26" s="14">
        <f>1100961+27459.75</f>
        <v>1128420.75</v>
      </c>
      <c r="F26" s="14">
        <v>1098392</v>
      </c>
      <c r="G26" s="14"/>
      <c r="H26" s="14">
        <v>30028.45</v>
      </c>
      <c r="I26" s="14">
        <f t="shared" si="4"/>
        <v>1128420.45</v>
      </c>
      <c r="J26" s="13" t="s">
        <v>61</v>
      </c>
      <c r="K26" s="21" t="s">
        <v>130</v>
      </c>
    </row>
    <row r="27" spans="1:11" s="5" customFormat="1" ht="51.75" customHeight="1" x14ac:dyDescent="0.25">
      <c r="A27" s="11">
        <v>23</v>
      </c>
      <c r="B27" s="17">
        <v>293</v>
      </c>
      <c r="C27" s="23" t="s">
        <v>71</v>
      </c>
      <c r="D27" s="19" t="s">
        <v>14</v>
      </c>
      <c r="E27" s="14">
        <f>1249672+108304.91</f>
        <v>1357976.91</v>
      </c>
      <c r="F27" s="14">
        <v>1249672</v>
      </c>
      <c r="G27" s="14"/>
      <c r="H27" s="14">
        <v>108304.91</v>
      </c>
      <c r="I27" s="14">
        <f t="shared" si="4"/>
        <v>1357976.91</v>
      </c>
      <c r="J27" s="13" t="s">
        <v>61</v>
      </c>
      <c r="K27" s="21" t="s">
        <v>131</v>
      </c>
    </row>
    <row r="28" spans="1:11" s="5" customFormat="1" ht="62.4" customHeight="1" x14ac:dyDescent="0.25">
      <c r="A28" s="11">
        <v>24</v>
      </c>
      <c r="B28" s="17">
        <v>286</v>
      </c>
      <c r="C28" s="23" t="s">
        <v>72</v>
      </c>
      <c r="D28" s="19" t="s">
        <v>14</v>
      </c>
      <c r="E28" s="14">
        <f>7785277+983833.3</f>
        <v>8769110.3000000007</v>
      </c>
      <c r="F28" s="14">
        <v>7785277</v>
      </c>
      <c r="G28" s="14"/>
      <c r="H28" s="14">
        <v>983833.3</v>
      </c>
      <c r="I28" s="14">
        <f t="shared" si="4"/>
        <v>8769110.3000000007</v>
      </c>
      <c r="J28" s="13" t="s">
        <v>61</v>
      </c>
      <c r="K28" s="21" t="s">
        <v>132</v>
      </c>
    </row>
    <row r="29" spans="1:11" s="5" customFormat="1" ht="54.6" customHeight="1" x14ac:dyDescent="0.25">
      <c r="A29" s="11">
        <v>25</v>
      </c>
      <c r="B29" s="17">
        <v>283</v>
      </c>
      <c r="C29" s="22" t="s">
        <v>73</v>
      </c>
      <c r="D29" s="19" t="s">
        <v>14</v>
      </c>
      <c r="E29" s="14">
        <f>637324+80269</f>
        <v>717593</v>
      </c>
      <c r="F29" s="14">
        <v>617176</v>
      </c>
      <c r="G29" s="14"/>
      <c r="H29" s="14">
        <v>74549.919999999998</v>
      </c>
      <c r="I29" s="14">
        <f t="shared" si="4"/>
        <v>691725.92</v>
      </c>
      <c r="J29" s="13" t="s">
        <v>61</v>
      </c>
      <c r="K29" s="21" t="s">
        <v>133</v>
      </c>
    </row>
    <row r="30" spans="1:11" s="5" customFormat="1" ht="60" customHeight="1" x14ac:dyDescent="0.25">
      <c r="A30" s="11">
        <v>26</v>
      </c>
      <c r="B30" s="17">
        <v>266</v>
      </c>
      <c r="C30" s="18" t="s">
        <v>49</v>
      </c>
      <c r="D30" s="19" t="s">
        <v>14</v>
      </c>
      <c r="E30" s="20">
        <f>1169867.76+150950</f>
        <v>1320817.76</v>
      </c>
      <c r="F30" s="20">
        <v>1132120</v>
      </c>
      <c r="G30" s="20"/>
      <c r="H30" s="20">
        <v>188687.66</v>
      </c>
      <c r="I30" s="20">
        <f t="shared" si="4"/>
        <v>1320807.6599999999</v>
      </c>
      <c r="J30" s="13" t="s">
        <v>61</v>
      </c>
      <c r="K30" s="21" t="s">
        <v>134</v>
      </c>
    </row>
    <row r="31" spans="1:11" s="5" customFormat="1" ht="42.6" customHeight="1" x14ac:dyDescent="0.25">
      <c r="A31" s="11">
        <v>27</v>
      </c>
      <c r="B31" s="17">
        <v>269</v>
      </c>
      <c r="C31" s="18" t="s">
        <v>50</v>
      </c>
      <c r="D31" s="19" t="s">
        <v>14</v>
      </c>
      <c r="E31" s="20">
        <f>682849+90834.1</f>
        <v>773683.1</v>
      </c>
      <c r="F31" s="20">
        <v>682849</v>
      </c>
      <c r="G31" s="20"/>
      <c r="H31" s="20">
        <v>90834.1</v>
      </c>
      <c r="I31" s="20">
        <f t="shared" si="4"/>
        <v>773683.1</v>
      </c>
      <c r="J31" s="13" t="s">
        <v>61</v>
      </c>
      <c r="K31" s="21" t="s">
        <v>135</v>
      </c>
    </row>
    <row r="32" spans="1:11" s="5" customFormat="1" ht="42" customHeight="1" x14ac:dyDescent="0.25">
      <c r="A32" s="11">
        <v>28</v>
      </c>
      <c r="B32" s="17" t="s">
        <v>51</v>
      </c>
      <c r="C32" s="19" t="s">
        <v>52</v>
      </c>
      <c r="D32" s="24" t="s">
        <v>53</v>
      </c>
      <c r="E32" s="20">
        <f>448632+35890.56</f>
        <v>484522.56</v>
      </c>
      <c r="F32" s="25">
        <v>448632</v>
      </c>
      <c r="G32" s="26"/>
      <c r="H32" s="26">
        <v>35890.559999999998</v>
      </c>
      <c r="I32" s="25">
        <f t="shared" si="4"/>
        <v>484522.56</v>
      </c>
      <c r="J32" s="13" t="s">
        <v>61</v>
      </c>
      <c r="K32" s="21" t="s">
        <v>136</v>
      </c>
    </row>
    <row r="33" spans="1:11" s="5" customFormat="1" ht="42.6" customHeight="1" x14ac:dyDescent="0.25">
      <c r="A33" s="11">
        <v>29</v>
      </c>
      <c r="B33" s="17">
        <v>267</v>
      </c>
      <c r="C33" s="23" t="s">
        <v>54</v>
      </c>
      <c r="D33" s="19" t="s">
        <v>14</v>
      </c>
      <c r="E33" s="14">
        <f>1835266+61032.8</f>
        <v>1896298.8</v>
      </c>
      <c r="F33" s="14">
        <v>1830984</v>
      </c>
      <c r="G33" s="14"/>
      <c r="H33" s="14">
        <v>65314.8</v>
      </c>
      <c r="I33" s="14">
        <f t="shared" si="4"/>
        <v>1896298.8</v>
      </c>
      <c r="J33" s="13" t="s">
        <v>61</v>
      </c>
      <c r="K33" s="21" t="s">
        <v>137</v>
      </c>
    </row>
    <row r="34" spans="1:11" s="5" customFormat="1" ht="42.6" customHeight="1" x14ac:dyDescent="0.25">
      <c r="A34" s="11">
        <v>30</v>
      </c>
      <c r="B34" s="17">
        <v>279</v>
      </c>
      <c r="C34" s="23" t="s">
        <v>55</v>
      </c>
      <c r="D34" s="19" t="s">
        <v>14</v>
      </c>
      <c r="E34" s="14">
        <f>1134768+143402.5</f>
        <v>1278170.5</v>
      </c>
      <c r="F34" s="14">
        <v>1134768</v>
      </c>
      <c r="G34" s="14"/>
      <c r="H34" s="14">
        <v>143402.5</v>
      </c>
      <c r="I34" s="14">
        <f t="shared" ref="I34" si="5">SUM(F34:H34)</f>
        <v>1278170.5</v>
      </c>
      <c r="J34" s="13" t="s">
        <v>61</v>
      </c>
      <c r="K34" s="27" t="s">
        <v>138</v>
      </c>
    </row>
    <row r="35" spans="1:11" s="5" customFormat="1" ht="51.75" customHeight="1" x14ac:dyDescent="0.25">
      <c r="A35" s="11">
        <v>31</v>
      </c>
      <c r="B35" s="17">
        <v>284</v>
      </c>
      <c r="C35" s="23" t="s">
        <v>56</v>
      </c>
      <c r="D35" s="19" t="s">
        <v>14</v>
      </c>
      <c r="E35" s="14">
        <f>810000+75600</f>
        <v>885600</v>
      </c>
      <c r="F35" s="14">
        <v>810000</v>
      </c>
      <c r="G35" s="14"/>
      <c r="H35" s="14">
        <v>75600</v>
      </c>
      <c r="I35" s="14">
        <f>SUM(F35:H35)</f>
        <v>885600</v>
      </c>
      <c r="J35" s="13" t="s">
        <v>61</v>
      </c>
      <c r="K35" s="27" t="s">
        <v>139</v>
      </c>
    </row>
    <row r="36" spans="1:11" s="5" customFormat="1" ht="42.6" customHeight="1" x14ac:dyDescent="0.25">
      <c r="A36" s="11">
        <v>32</v>
      </c>
      <c r="B36" s="17">
        <v>271</v>
      </c>
      <c r="C36" s="23" t="s">
        <v>57</v>
      </c>
      <c r="D36" s="19" t="s">
        <v>14</v>
      </c>
      <c r="E36" s="14">
        <f>831050+831050</f>
        <v>1662100</v>
      </c>
      <c r="F36" s="14">
        <v>829169</v>
      </c>
      <c r="G36" s="14"/>
      <c r="H36" s="14">
        <v>5182.3</v>
      </c>
      <c r="I36" s="14">
        <f t="shared" ref="I36" si="6">SUM(F36:H36)</f>
        <v>834351.3</v>
      </c>
      <c r="J36" s="13" t="s">
        <v>61</v>
      </c>
      <c r="K36" s="21" t="s">
        <v>140</v>
      </c>
    </row>
    <row r="37" spans="1:11" s="5" customFormat="1" ht="51.75" customHeight="1" x14ac:dyDescent="0.25">
      <c r="A37" s="11">
        <v>33</v>
      </c>
      <c r="B37" s="17">
        <v>300</v>
      </c>
      <c r="C37" s="18" t="s">
        <v>59</v>
      </c>
      <c r="D37" s="19" t="s">
        <v>14</v>
      </c>
      <c r="E37" s="20">
        <f>788710.08+66135</f>
        <v>854845.08</v>
      </c>
      <c r="F37" s="20">
        <v>763096</v>
      </c>
      <c r="G37" s="20"/>
      <c r="H37" s="20">
        <v>91749.08</v>
      </c>
      <c r="I37" s="20">
        <f t="shared" ref="I37" si="7">SUM(F37:H37)</f>
        <v>854845.08</v>
      </c>
      <c r="J37" s="13" t="s">
        <v>61</v>
      </c>
      <c r="K37" s="21" t="s">
        <v>141</v>
      </c>
    </row>
    <row r="38" spans="1:11" s="5" customFormat="1" ht="51.75" customHeight="1" x14ac:dyDescent="0.25">
      <c r="A38" s="11">
        <v>34</v>
      </c>
      <c r="B38" s="17">
        <v>282</v>
      </c>
      <c r="C38" s="18" t="s">
        <v>60</v>
      </c>
      <c r="D38" s="19" t="s">
        <v>14</v>
      </c>
      <c r="E38" s="20">
        <f>1155648+28824</f>
        <v>1184472</v>
      </c>
      <c r="F38" s="20">
        <v>1152952</v>
      </c>
      <c r="G38" s="20"/>
      <c r="H38" s="20">
        <v>31520</v>
      </c>
      <c r="I38" s="20">
        <f>SUM(F38:H38)</f>
        <v>1184472</v>
      </c>
      <c r="J38" s="13" t="s">
        <v>61</v>
      </c>
      <c r="K38" s="21" t="s">
        <v>142</v>
      </c>
    </row>
    <row r="39" spans="1:11" s="5" customFormat="1" ht="43.5" customHeight="1" x14ac:dyDescent="0.25">
      <c r="A39" s="11">
        <v>35</v>
      </c>
      <c r="B39" s="11">
        <v>333</v>
      </c>
      <c r="C39" s="12" t="s">
        <v>33</v>
      </c>
      <c r="D39" s="28" t="s">
        <v>14</v>
      </c>
      <c r="E39" s="29">
        <v>812000</v>
      </c>
      <c r="F39" s="29">
        <v>600000</v>
      </c>
      <c r="G39" s="29"/>
      <c r="H39" s="29"/>
      <c r="I39" s="30">
        <f t="shared" ref="I39:I42" si="8">SUM(F39:H39)</f>
        <v>600000</v>
      </c>
      <c r="J39" s="13" t="s">
        <v>61</v>
      </c>
      <c r="K39" s="31" t="s">
        <v>143</v>
      </c>
    </row>
    <row r="40" spans="1:11" s="5" customFormat="1" ht="45.75" customHeight="1" x14ac:dyDescent="0.25">
      <c r="A40" s="11">
        <v>36</v>
      </c>
      <c r="B40" s="11">
        <v>334</v>
      </c>
      <c r="C40" s="12" t="s">
        <v>34</v>
      </c>
      <c r="D40" s="28" t="s">
        <v>14</v>
      </c>
      <c r="E40" s="29">
        <v>578686</v>
      </c>
      <c r="F40" s="29">
        <v>577318</v>
      </c>
      <c r="G40" s="29"/>
      <c r="H40" s="29">
        <v>1368</v>
      </c>
      <c r="I40" s="30">
        <f t="shared" si="8"/>
        <v>578686</v>
      </c>
      <c r="J40" s="13" t="s">
        <v>61</v>
      </c>
      <c r="K40" s="31" t="s">
        <v>144</v>
      </c>
    </row>
    <row r="41" spans="1:11" s="5" customFormat="1" ht="37.5" customHeight="1" x14ac:dyDescent="0.25">
      <c r="A41" s="11">
        <v>37</v>
      </c>
      <c r="B41" s="11">
        <v>317</v>
      </c>
      <c r="C41" s="12" t="s">
        <v>21</v>
      </c>
      <c r="D41" s="28" t="s">
        <v>14</v>
      </c>
      <c r="E41" s="29">
        <v>701000</v>
      </c>
      <c r="F41" s="29">
        <v>701000</v>
      </c>
      <c r="G41" s="29"/>
      <c r="H41" s="29"/>
      <c r="I41" s="30">
        <f t="shared" si="8"/>
        <v>701000</v>
      </c>
      <c r="J41" s="13" t="s">
        <v>61</v>
      </c>
      <c r="K41" s="31" t="s">
        <v>145</v>
      </c>
    </row>
    <row r="42" spans="1:11" s="5" customFormat="1" ht="36" customHeight="1" x14ac:dyDescent="0.25">
      <c r="A42" s="11">
        <v>38</v>
      </c>
      <c r="B42" s="11">
        <v>310</v>
      </c>
      <c r="C42" s="28" t="s">
        <v>17</v>
      </c>
      <c r="D42" s="28" t="s">
        <v>14</v>
      </c>
      <c r="E42" s="29">
        <v>1517478</v>
      </c>
      <c r="F42" s="29">
        <v>1514766</v>
      </c>
      <c r="G42" s="29"/>
      <c r="H42" s="29">
        <v>2712</v>
      </c>
      <c r="I42" s="30">
        <f t="shared" si="8"/>
        <v>1517478</v>
      </c>
      <c r="J42" s="13" t="s">
        <v>61</v>
      </c>
      <c r="K42" s="31"/>
    </row>
    <row r="43" spans="1:11" s="5" customFormat="1" ht="41.4" customHeight="1" x14ac:dyDescent="0.25">
      <c r="A43" s="11">
        <v>39</v>
      </c>
      <c r="B43" s="11">
        <v>335</v>
      </c>
      <c r="C43" s="12" t="s">
        <v>35</v>
      </c>
      <c r="D43" s="28" t="s">
        <v>14</v>
      </c>
      <c r="E43" s="29">
        <v>548122</v>
      </c>
      <c r="F43" s="29">
        <v>546820</v>
      </c>
      <c r="G43" s="29"/>
      <c r="H43" s="29">
        <v>1302</v>
      </c>
      <c r="I43" s="30">
        <f>SUM(F43:H43)</f>
        <v>548122</v>
      </c>
      <c r="J43" s="13" t="s">
        <v>61</v>
      </c>
      <c r="K43" s="31"/>
    </row>
    <row r="44" spans="1:11" s="5" customFormat="1" ht="53.4" customHeight="1" x14ac:dyDescent="0.25">
      <c r="A44" s="11">
        <v>40</v>
      </c>
      <c r="B44" s="11">
        <v>336</v>
      </c>
      <c r="C44" s="13" t="s">
        <v>36</v>
      </c>
      <c r="D44" s="13" t="s">
        <v>14</v>
      </c>
      <c r="E44" s="14">
        <v>662080</v>
      </c>
      <c r="F44" s="14">
        <v>662080</v>
      </c>
      <c r="G44" s="14"/>
      <c r="H44" s="14"/>
      <c r="I44" s="30">
        <f t="shared" ref="I44:I55" si="9">SUM(F44:H44)</f>
        <v>662080</v>
      </c>
      <c r="J44" s="13" t="s">
        <v>61</v>
      </c>
      <c r="K44" s="31"/>
    </row>
    <row r="45" spans="1:11" s="5" customFormat="1" ht="39" customHeight="1" x14ac:dyDescent="0.25">
      <c r="A45" s="11">
        <v>41</v>
      </c>
      <c r="B45" s="11">
        <v>338</v>
      </c>
      <c r="C45" s="12" t="s">
        <v>38</v>
      </c>
      <c r="D45" s="13" t="s">
        <v>14</v>
      </c>
      <c r="E45" s="14">
        <v>543380</v>
      </c>
      <c r="F45" s="14">
        <v>543380</v>
      </c>
      <c r="G45" s="14"/>
      <c r="H45" s="14"/>
      <c r="I45" s="30">
        <f t="shared" si="9"/>
        <v>543380</v>
      </c>
      <c r="J45" s="13" t="s">
        <v>61</v>
      </c>
      <c r="K45" s="31"/>
    </row>
    <row r="46" spans="1:11" s="5" customFormat="1" ht="54" customHeight="1" x14ac:dyDescent="0.25">
      <c r="A46" s="11">
        <v>42</v>
      </c>
      <c r="B46" s="11">
        <v>339</v>
      </c>
      <c r="C46" s="13" t="s">
        <v>39</v>
      </c>
      <c r="D46" s="13" t="s">
        <v>14</v>
      </c>
      <c r="E46" s="14">
        <v>1073741.2000000002</v>
      </c>
      <c r="F46" s="14">
        <v>1038328</v>
      </c>
      <c r="G46" s="14"/>
      <c r="H46" s="14"/>
      <c r="I46" s="30">
        <f t="shared" si="9"/>
        <v>1038328</v>
      </c>
      <c r="J46" s="13" t="s">
        <v>61</v>
      </c>
      <c r="K46" s="31"/>
    </row>
    <row r="47" spans="1:11" s="5" customFormat="1" ht="56.4" customHeight="1" x14ac:dyDescent="0.25">
      <c r="A47" s="11">
        <v>43</v>
      </c>
      <c r="B47" s="11">
        <v>340</v>
      </c>
      <c r="C47" s="13" t="s">
        <v>40</v>
      </c>
      <c r="D47" s="13" t="s">
        <v>14</v>
      </c>
      <c r="E47" s="14">
        <v>1098233</v>
      </c>
      <c r="F47" s="14">
        <v>1095629</v>
      </c>
      <c r="G47" s="14"/>
      <c r="H47" s="14">
        <v>2604</v>
      </c>
      <c r="I47" s="30">
        <f t="shared" si="9"/>
        <v>1098233</v>
      </c>
      <c r="J47" s="13" t="s">
        <v>61</v>
      </c>
      <c r="K47" s="31" t="s">
        <v>146</v>
      </c>
    </row>
    <row r="48" spans="1:11" s="5" customFormat="1" ht="46.8" customHeight="1" x14ac:dyDescent="0.25">
      <c r="A48" s="11">
        <v>44</v>
      </c>
      <c r="B48" s="11">
        <v>341</v>
      </c>
      <c r="C48" s="12" t="s">
        <v>41</v>
      </c>
      <c r="D48" s="13" t="s">
        <v>14</v>
      </c>
      <c r="E48" s="14">
        <v>527848</v>
      </c>
      <c r="F48" s="14">
        <v>527848</v>
      </c>
      <c r="G48" s="14"/>
      <c r="H48" s="14"/>
      <c r="I48" s="30">
        <f t="shared" si="9"/>
        <v>527848</v>
      </c>
      <c r="J48" s="13" t="s">
        <v>61</v>
      </c>
      <c r="K48" s="31"/>
    </row>
    <row r="49" spans="1:11" s="5" customFormat="1" ht="51.6" customHeight="1" x14ac:dyDescent="0.25">
      <c r="A49" s="11">
        <v>45</v>
      </c>
      <c r="B49" s="11">
        <v>342</v>
      </c>
      <c r="C49" s="12" t="s">
        <v>153</v>
      </c>
      <c r="D49" s="13" t="s">
        <v>14</v>
      </c>
      <c r="E49" s="14">
        <v>708204</v>
      </c>
      <c r="F49" s="14">
        <v>706552</v>
      </c>
      <c r="G49" s="14"/>
      <c r="H49" s="14">
        <v>1652</v>
      </c>
      <c r="I49" s="30">
        <f t="shared" si="9"/>
        <v>708204</v>
      </c>
      <c r="J49" s="13" t="s">
        <v>61</v>
      </c>
      <c r="K49" s="31" t="s">
        <v>147</v>
      </c>
    </row>
    <row r="50" spans="1:11" s="5" customFormat="1" ht="58.2" customHeight="1" x14ac:dyDescent="0.25">
      <c r="A50" s="11">
        <v>46</v>
      </c>
      <c r="B50" s="11">
        <v>343</v>
      </c>
      <c r="C50" s="13" t="s">
        <v>42</v>
      </c>
      <c r="D50" s="13" t="s">
        <v>14</v>
      </c>
      <c r="E50" s="14">
        <v>312400</v>
      </c>
      <c r="F50" s="14">
        <v>312400</v>
      </c>
      <c r="G50" s="14"/>
      <c r="H50" s="14"/>
      <c r="I50" s="30">
        <f t="shared" si="9"/>
        <v>312400</v>
      </c>
      <c r="J50" s="13" t="s">
        <v>61</v>
      </c>
      <c r="K50" s="31"/>
    </row>
    <row r="51" spans="1:11" s="5" customFormat="1" ht="52.2" customHeight="1" x14ac:dyDescent="0.25">
      <c r="A51" s="11">
        <v>47</v>
      </c>
      <c r="B51" s="11">
        <v>344</v>
      </c>
      <c r="C51" s="13" t="s">
        <v>43</v>
      </c>
      <c r="D51" s="13" t="s">
        <v>14</v>
      </c>
      <c r="E51" s="14">
        <v>311200</v>
      </c>
      <c r="F51" s="14">
        <v>311200</v>
      </c>
      <c r="G51" s="14"/>
      <c r="H51" s="14"/>
      <c r="I51" s="30">
        <f t="shared" si="9"/>
        <v>311200</v>
      </c>
      <c r="J51" s="13" t="s">
        <v>61</v>
      </c>
      <c r="K51" s="31"/>
    </row>
    <row r="52" spans="1:11" s="5" customFormat="1" ht="60.6" customHeight="1" x14ac:dyDescent="0.25">
      <c r="A52" s="11">
        <v>48</v>
      </c>
      <c r="B52" s="11">
        <v>346</v>
      </c>
      <c r="C52" s="13" t="s">
        <v>44</v>
      </c>
      <c r="D52" s="13" t="s">
        <v>14</v>
      </c>
      <c r="E52" s="14">
        <v>10000</v>
      </c>
      <c r="F52" s="14">
        <v>10000</v>
      </c>
      <c r="G52" s="14"/>
      <c r="H52" s="14"/>
      <c r="I52" s="30">
        <f t="shared" si="9"/>
        <v>10000</v>
      </c>
      <c r="J52" s="13" t="s">
        <v>61</v>
      </c>
      <c r="K52" s="31"/>
    </row>
    <row r="53" spans="1:11" s="5" customFormat="1" ht="58.8" customHeight="1" x14ac:dyDescent="0.25">
      <c r="A53" s="11">
        <v>49</v>
      </c>
      <c r="B53" s="11">
        <v>347</v>
      </c>
      <c r="C53" s="13" t="s">
        <v>45</v>
      </c>
      <c r="D53" s="13" t="s">
        <v>14</v>
      </c>
      <c r="E53" s="14">
        <v>220000</v>
      </c>
      <c r="F53" s="14">
        <v>220000</v>
      </c>
      <c r="G53" s="14"/>
      <c r="H53" s="14"/>
      <c r="I53" s="30">
        <f t="shared" si="9"/>
        <v>220000</v>
      </c>
      <c r="J53" s="13" t="s">
        <v>61</v>
      </c>
      <c r="K53" s="31"/>
    </row>
    <row r="54" spans="1:11" s="5" customFormat="1" ht="47.4" customHeight="1" x14ac:dyDescent="0.25">
      <c r="A54" s="11">
        <v>50</v>
      </c>
      <c r="B54" s="11">
        <v>332</v>
      </c>
      <c r="C54" s="12" t="s">
        <v>32</v>
      </c>
      <c r="D54" s="13" t="s">
        <v>14</v>
      </c>
      <c r="E54" s="14">
        <v>843086.6</v>
      </c>
      <c r="F54" s="14">
        <v>743900</v>
      </c>
      <c r="G54" s="14"/>
      <c r="H54" s="14">
        <v>99186.6</v>
      </c>
      <c r="I54" s="30">
        <f t="shared" si="9"/>
        <v>843086.6</v>
      </c>
      <c r="J54" s="13" t="s">
        <v>61</v>
      </c>
      <c r="K54" s="31" t="s">
        <v>150</v>
      </c>
    </row>
    <row r="55" spans="1:11" s="5" customFormat="1" ht="59.4" customHeight="1" x14ac:dyDescent="0.25">
      <c r="A55" s="11">
        <v>51</v>
      </c>
      <c r="B55" s="11">
        <v>331</v>
      </c>
      <c r="C55" s="12" t="s">
        <v>31</v>
      </c>
      <c r="D55" s="13" t="s">
        <v>14</v>
      </c>
      <c r="E55" s="14">
        <v>847167</v>
      </c>
      <c r="F55" s="14">
        <v>747500</v>
      </c>
      <c r="G55" s="14"/>
      <c r="H55" s="14">
        <v>99667</v>
      </c>
      <c r="I55" s="30">
        <f t="shared" si="9"/>
        <v>847167</v>
      </c>
      <c r="J55" s="13" t="s">
        <v>61</v>
      </c>
      <c r="K55" s="31" t="s">
        <v>149</v>
      </c>
    </row>
    <row r="56" spans="1:11" s="5" customFormat="1" ht="58.8" customHeight="1" x14ac:dyDescent="0.25">
      <c r="A56" s="11">
        <v>52</v>
      </c>
      <c r="B56" s="11">
        <v>330</v>
      </c>
      <c r="C56" s="12" t="s">
        <v>30</v>
      </c>
      <c r="D56" s="13" t="s">
        <v>14</v>
      </c>
      <c r="E56" s="14">
        <v>677288</v>
      </c>
      <c r="F56" s="14">
        <v>677288</v>
      </c>
      <c r="G56" s="14"/>
      <c r="H56" s="14"/>
      <c r="I56" s="14">
        <v>677288</v>
      </c>
      <c r="J56" s="13" t="s">
        <v>61</v>
      </c>
      <c r="K56" s="31"/>
    </row>
    <row r="57" spans="1:11" s="5" customFormat="1" ht="55.2" customHeight="1" x14ac:dyDescent="0.25">
      <c r="A57" s="11">
        <v>53</v>
      </c>
      <c r="B57" s="11">
        <v>329</v>
      </c>
      <c r="C57" s="12" t="s">
        <v>29</v>
      </c>
      <c r="D57" s="13" t="s">
        <v>14</v>
      </c>
      <c r="E57" s="14">
        <v>964442</v>
      </c>
      <c r="F57" s="14">
        <v>962297</v>
      </c>
      <c r="G57" s="14"/>
      <c r="H57" s="14">
        <v>2145</v>
      </c>
      <c r="I57" s="14">
        <v>964442</v>
      </c>
      <c r="J57" s="13" t="s">
        <v>61</v>
      </c>
      <c r="K57" s="31" t="s">
        <v>148</v>
      </c>
    </row>
    <row r="58" spans="1:11" s="5" customFormat="1" ht="47.25" customHeight="1" x14ac:dyDescent="0.25">
      <c r="A58" s="11">
        <v>54</v>
      </c>
      <c r="B58" s="11">
        <v>328</v>
      </c>
      <c r="C58" s="12" t="s">
        <v>28</v>
      </c>
      <c r="D58" s="13" t="s">
        <v>14</v>
      </c>
      <c r="E58" s="14">
        <v>1347000</v>
      </c>
      <c r="F58" s="14">
        <v>1347000</v>
      </c>
      <c r="G58" s="14"/>
      <c r="H58" s="14"/>
      <c r="I58" s="14">
        <v>1347000</v>
      </c>
      <c r="J58" s="13" t="s">
        <v>61</v>
      </c>
      <c r="K58" s="31"/>
    </row>
    <row r="59" spans="1:11" s="5" customFormat="1" ht="51" customHeight="1" x14ac:dyDescent="0.25">
      <c r="A59" s="11">
        <v>55</v>
      </c>
      <c r="B59" s="11">
        <v>327</v>
      </c>
      <c r="C59" s="32" t="s">
        <v>27</v>
      </c>
      <c r="D59" s="13" t="s">
        <v>14</v>
      </c>
      <c r="E59" s="14">
        <v>498434</v>
      </c>
      <c r="F59" s="14">
        <v>498434</v>
      </c>
      <c r="G59" s="14"/>
      <c r="H59" s="14"/>
      <c r="I59" s="14">
        <v>498434</v>
      </c>
      <c r="J59" s="13" t="s">
        <v>61</v>
      </c>
      <c r="K59" s="31"/>
    </row>
    <row r="60" spans="1:11" s="5" customFormat="1" ht="46.8" customHeight="1" x14ac:dyDescent="0.25">
      <c r="A60" s="11">
        <v>56</v>
      </c>
      <c r="B60" s="11">
        <v>321</v>
      </c>
      <c r="C60" s="12" t="s">
        <v>23</v>
      </c>
      <c r="D60" s="13" t="s">
        <v>14</v>
      </c>
      <c r="E60" s="14">
        <v>1654656</v>
      </c>
      <c r="F60" s="14">
        <v>1654656</v>
      </c>
      <c r="G60" s="14"/>
      <c r="H60" s="14"/>
      <c r="I60" s="14">
        <v>1654656</v>
      </c>
      <c r="J60" s="13" t="s">
        <v>61</v>
      </c>
      <c r="K60" s="31"/>
    </row>
    <row r="61" spans="1:11" s="5" customFormat="1" ht="53.4" customHeight="1" x14ac:dyDescent="0.25">
      <c r="A61" s="11">
        <v>57</v>
      </c>
      <c r="B61" s="17">
        <v>127</v>
      </c>
      <c r="C61" s="19" t="s">
        <v>74</v>
      </c>
      <c r="D61" s="19" t="s">
        <v>14</v>
      </c>
      <c r="E61" s="20">
        <v>1504265</v>
      </c>
      <c r="F61" s="20">
        <v>920000</v>
      </c>
      <c r="G61" s="20"/>
      <c r="H61" s="20">
        <v>55199.97</v>
      </c>
      <c r="I61" s="25">
        <f t="shared" ref="I61:I67" si="10">SUM(F61:H61)</f>
        <v>975199.97</v>
      </c>
      <c r="J61" s="13" t="s">
        <v>61</v>
      </c>
      <c r="K61" s="21" t="s">
        <v>76</v>
      </c>
    </row>
    <row r="62" spans="1:11" s="5" customFormat="1" ht="50.25" customHeight="1" x14ac:dyDescent="0.25">
      <c r="A62" s="11">
        <v>58</v>
      </c>
      <c r="B62" s="17">
        <v>251</v>
      </c>
      <c r="C62" s="19" t="s">
        <v>77</v>
      </c>
      <c r="D62" s="19" t="s">
        <v>14</v>
      </c>
      <c r="E62" s="20">
        <v>10000</v>
      </c>
      <c r="F62" s="20">
        <v>10000</v>
      </c>
      <c r="G62" s="25"/>
      <c r="H62" s="25"/>
      <c r="I62" s="25">
        <f t="shared" si="10"/>
        <v>10000</v>
      </c>
      <c r="J62" s="19" t="s">
        <v>78</v>
      </c>
      <c r="K62" s="21"/>
    </row>
    <row r="63" spans="1:11" s="5" customFormat="1" ht="50.25" customHeight="1" x14ac:dyDescent="0.25">
      <c r="A63" s="11">
        <v>59</v>
      </c>
      <c r="B63" s="17">
        <v>265</v>
      </c>
      <c r="C63" s="18" t="s">
        <v>79</v>
      </c>
      <c r="D63" s="19" t="s">
        <v>14</v>
      </c>
      <c r="E63" s="20">
        <v>207667</v>
      </c>
      <c r="F63" s="20">
        <v>100000</v>
      </c>
      <c r="G63" s="25"/>
      <c r="H63" s="25"/>
      <c r="I63" s="25">
        <f t="shared" si="10"/>
        <v>100000</v>
      </c>
      <c r="J63" s="19" t="s">
        <v>78</v>
      </c>
      <c r="K63" s="21" t="s">
        <v>80</v>
      </c>
    </row>
    <row r="64" spans="1:11" s="5" customFormat="1" ht="69" customHeight="1" x14ac:dyDescent="0.25">
      <c r="A64" s="11">
        <v>60</v>
      </c>
      <c r="B64" s="17">
        <v>261</v>
      </c>
      <c r="C64" s="18" t="s">
        <v>81</v>
      </c>
      <c r="D64" s="19" t="s">
        <v>14</v>
      </c>
      <c r="E64" s="20">
        <v>763000</v>
      </c>
      <c r="F64" s="20">
        <v>300000</v>
      </c>
      <c r="G64" s="25">
        <v>282833.33</v>
      </c>
      <c r="H64" s="25"/>
      <c r="I64" s="25">
        <f t="shared" si="10"/>
        <v>582833.33000000007</v>
      </c>
      <c r="J64" s="19" t="s">
        <v>78</v>
      </c>
      <c r="K64" s="21" t="s">
        <v>82</v>
      </c>
    </row>
    <row r="65" spans="1:12" s="5" customFormat="1" ht="31.95" customHeight="1" x14ac:dyDescent="0.25">
      <c r="A65" s="11">
        <v>61</v>
      </c>
      <c r="B65" s="17">
        <v>47</v>
      </c>
      <c r="C65" s="19" t="s">
        <v>83</v>
      </c>
      <c r="D65" s="19" t="s">
        <v>14</v>
      </c>
      <c r="E65" s="20">
        <v>1000</v>
      </c>
      <c r="F65" s="20">
        <v>1000</v>
      </c>
      <c r="G65" s="20"/>
      <c r="H65" s="20"/>
      <c r="I65" s="25">
        <f t="shared" si="10"/>
        <v>1000</v>
      </c>
      <c r="J65" s="33" t="s">
        <v>84</v>
      </c>
      <c r="K65" s="21"/>
    </row>
    <row r="66" spans="1:12" s="5" customFormat="1" ht="30.75" customHeight="1" x14ac:dyDescent="0.25">
      <c r="A66" s="11">
        <v>62</v>
      </c>
      <c r="B66" s="17">
        <v>66</v>
      </c>
      <c r="C66" s="19" t="s">
        <v>85</v>
      </c>
      <c r="D66" s="19" t="s">
        <v>14</v>
      </c>
      <c r="E66" s="20">
        <v>1000</v>
      </c>
      <c r="F66" s="20">
        <v>1000</v>
      </c>
      <c r="G66" s="17"/>
      <c r="H66" s="25"/>
      <c r="I66" s="25">
        <f t="shared" si="10"/>
        <v>1000</v>
      </c>
      <c r="J66" s="19" t="s">
        <v>84</v>
      </c>
      <c r="K66" s="21"/>
    </row>
    <row r="67" spans="1:12" s="5" customFormat="1" ht="40.5" customHeight="1" x14ac:dyDescent="0.25">
      <c r="A67" s="11">
        <v>63</v>
      </c>
      <c r="B67" s="17">
        <v>126</v>
      </c>
      <c r="C67" s="19" t="s">
        <v>86</v>
      </c>
      <c r="D67" s="19" t="s">
        <v>14</v>
      </c>
      <c r="E67" s="20">
        <v>10000</v>
      </c>
      <c r="F67" s="20">
        <v>10000</v>
      </c>
      <c r="G67" s="20"/>
      <c r="H67" s="20"/>
      <c r="I67" s="25">
        <f t="shared" si="10"/>
        <v>10000</v>
      </c>
      <c r="J67" s="19" t="s">
        <v>84</v>
      </c>
      <c r="K67" s="21"/>
    </row>
    <row r="68" spans="1:12" s="5" customFormat="1" ht="50.25" customHeight="1" x14ac:dyDescent="0.25">
      <c r="A68" s="11">
        <v>64</v>
      </c>
      <c r="B68" s="17">
        <v>301</v>
      </c>
      <c r="C68" s="19" t="s">
        <v>87</v>
      </c>
      <c r="D68" s="19" t="s">
        <v>14</v>
      </c>
      <c r="E68" s="20">
        <v>1260</v>
      </c>
      <c r="F68" s="20"/>
      <c r="G68" s="20"/>
      <c r="H68" s="20"/>
      <c r="I68" s="20">
        <v>1260</v>
      </c>
      <c r="J68" s="19" t="s">
        <v>88</v>
      </c>
      <c r="K68" s="21"/>
    </row>
    <row r="69" spans="1:12" s="5" customFormat="1" ht="50.25" customHeight="1" x14ac:dyDescent="0.25">
      <c r="A69" s="11">
        <v>65</v>
      </c>
      <c r="B69" s="17">
        <v>179</v>
      </c>
      <c r="C69" s="19" t="s">
        <v>89</v>
      </c>
      <c r="D69" s="19" t="s">
        <v>14</v>
      </c>
      <c r="E69" s="20">
        <v>27534</v>
      </c>
      <c r="F69" s="34">
        <v>27534</v>
      </c>
      <c r="G69" s="17"/>
      <c r="H69" s="17"/>
      <c r="I69" s="25">
        <f t="shared" ref="I69:I83" si="11">SUM(F69:H69)</f>
        <v>27534</v>
      </c>
      <c r="J69" s="19" t="s">
        <v>90</v>
      </c>
      <c r="K69" s="21"/>
    </row>
    <row r="70" spans="1:12" s="5" customFormat="1" ht="50.25" customHeight="1" x14ac:dyDescent="0.25">
      <c r="A70" s="11">
        <v>66</v>
      </c>
      <c r="B70" s="17">
        <v>164</v>
      </c>
      <c r="C70" s="19" t="s">
        <v>91</v>
      </c>
      <c r="D70" s="19" t="s">
        <v>14</v>
      </c>
      <c r="E70" s="20">
        <v>3659</v>
      </c>
      <c r="F70" s="20">
        <v>3659</v>
      </c>
      <c r="G70" s="35"/>
      <c r="H70" s="17"/>
      <c r="I70" s="25">
        <f t="shared" si="11"/>
        <v>3659</v>
      </c>
      <c r="J70" s="19" t="s">
        <v>92</v>
      </c>
      <c r="K70" s="21"/>
    </row>
    <row r="71" spans="1:12" s="5" customFormat="1" ht="50.25" customHeight="1" x14ac:dyDescent="0.25">
      <c r="A71" s="11">
        <v>67</v>
      </c>
      <c r="B71" s="17">
        <v>253</v>
      </c>
      <c r="C71" s="23" t="s">
        <v>93</v>
      </c>
      <c r="D71" s="19" t="s">
        <v>14</v>
      </c>
      <c r="E71" s="14">
        <v>656409.59999999998</v>
      </c>
      <c r="F71" s="14">
        <v>518000</v>
      </c>
      <c r="G71" s="25"/>
      <c r="H71" s="25"/>
      <c r="I71" s="25">
        <f t="shared" si="11"/>
        <v>518000</v>
      </c>
      <c r="J71" s="19" t="s">
        <v>75</v>
      </c>
      <c r="K71" s="21" t="s">
        <v>98</v>
      </c>
    </row>
    <row r="72" spans="1:12" s="5" customFormat="1" ht="50.25" customHeight="1" x14ac:dyDescent="0.25">
      <c r="A72" s="11">
        <v>68</v>
      </c>
      <c r="B72" s="17">
        <v>172</v>
      </c>
      <c r="C72" s="19" t="s">
        <v>94</v>
      </c>
      <c r="D72" s="19" t="s">
        <v>14</v>
      </c>
      <c r="E72" s="14">
        <v>1000</v>
      </c>
      <c r="F72" s="14">
        <v>1000</v>
      </c>
      <c r="G72" s="17"/>
      <c r="H72" s="17"/>
      <c r="I72" s="25">
        <f t="shared" si="11"/>
        <v>1000</v>
      </c>
      <c r="J72" s="19" t="s">
        <v>84</v>
      </c>
      <c r="K72" s="21"/>
    </row>
    <row r="73" spans="1:12" s="5" customFormat="1" ht="46.5" customHeight="1" x14ac:dyDescent="0.25">
      <c r="A73" s="11">
        <v>69</v>
      </c>
      <c r="B73" s="17">
        <v>125</v>
      </c>
      <c r="C73" s="19" t="s">
        <v>95</v>
      </c>
      <c r="D73" s="19" t="s">
        <v>14</v>
      </c>
      <c r="E73" s="14">
        <v>1000</v>
      </c>
      <c r="F73" s="14">
        <v>1000</v>
      </c>
      <c r="G73" s="17"/>
      <c r="H73" s="17"/>
      <c r="I73" s="25">
        <f t="shared" si="11"/>
        <v>1000</v>
      </c>
      <c r="J73" s="19" t="s">
        <v>84</v>
      </c>
      <c r="K73" s="21"/>
    </row>
    <row r="74" spans="1:12" s="5" customFormat="1" ht="46.5" customHeight="1" x14ac:dyDescent="0.25">
      <c r="A74" s="11">
        <v>70</v>
      </c>
      <c r="B74" s="17">
        <v>143</v>
      </c>
      <c r="C74" s="19" t="s">
        <v>96</v>
      </c>
      <c r="D74" s="19" t="s">
        <v>14</v>
      </c>
      <c r="E74" s="14">
        <v>154000</v>
      </c>
      <c r="F74" s="36">
        <v>100000</v>
      </c>
      <c r="G74" s="36"/>
      <c r="H74" s="36"/>
      <c r="I74" s="25">
        <f t="shared" si="11"/>
        <v>100000</v>
      </c>
      <c r="J74" s="19" t="s">
        <v>75</v>
      </c>
      <c r="K74" s="21" t="s">
        <v>97</v>
      </c>
    </row>
    <row r="75" spans="1:12" s="5" customFormat="1" ht="50.25" customHeight="1" x14ac:dyDescent="0.25">
      <c r="A75" s="11">
        <v>71</v>
      </c>
      <c r="B75" s="17">
        <v>212</v>
      </c>
      <c r="C75" s="19" t="s">
        <v>99</v>
      </c>
      <c r="D75" s="19" t="s">
        <v>14</v>
      </c>
      <c r="E75" s="14">
        <v>10000</v>
      </c>
      <c r="F75" s="37">
        <v>10000</v>
      </c>
      <c r="G75" s="37"/>
      <c r="H75" s="17"/>
      <c r="I75" s="25">
        <f t="shared" si="11"/>
        <v>10000</v>
      </c>
      <c r="J75" s="19" t="s">
        <v>84</v>
      </c>
      <c r="K75" s="21"/>
    </row>
    <row r="76" spans="1:12" s="5" customFormat="1" ht="50.25" customHeight="1" x14ac:dyDescent="0.25">
      <c r="A76" s="11">
        <v>72</v>
      </c>
      <c r="B76" s="17">
        <v>263</v>
      </c>
      <c r="C76" s="23" t="s">
        <v>100</v>
      </c>
      <c r="D76" s="19" t="s">
        <v>14</v>
      </c>
      <c r="E76" s="14">
        <v>33200</v>
      </c>
      <c r="F76" s="14">
        <v>20000</v>
      </c>
      <c r="G76" s="25"/>
      <c r="H76" s="25"/>
      <c r="I76" s="25">
        <f t="shared" si="11"/>
        <v>20000</v>
      </c>
      <c r="J76" s="19" t="s">
        <v>78</v>
      </c>
      <c r="K76" s="21" t="s">
        <v>105</v>
      </c>
    </row>
    <row r="77" spans="1:12" s="5" customFormat="1" ht="57" customHeight="1" x14ac:dyDescent="0.25">
      <c r="A77" s="11">
        <v>73</v>
      </c>
      <c r="B77" s="17">
        <v>128</v>
      </c>
      <c r="C77" s="19" t="s">
        <v>101</v>
      </c>
      <c r="D77" s="19" t="s">
        <v>14</v>
      </c>
      <c r="E77" s="14">
        <v>332400</v>
      </c>
      <c r="F77" s="14">
        <v>210000</v>
      </c>
      <c r="G77" s="14"/>
      <c r="H77" s="14"/>
      <c r="I77" s="25">
        <f t="shared" si="11"/>
        <v>210000</v>
      </c>
      <c r="J77" s="19" t="s">
        <v>75</v>
      </c>
      <c r="K77" s="21" t="s">
        <v>102</v>
      </c>
    </row>
    <row r="78" spans="1:12" s="5" customFormat="1" ht="49.2" customHeight="1" x14ac:dyDescent="0.25">
      <c r="A78" s="11">
        <v>74</v>
      </c>
      <c r="B78" s="17">
        <v>123</v>
      </c>
      <c r="C78" s="19" t="s">
        <v>103</v>
      </c>
      <c r="D78" s="19" t="s">
        <v>14</v>
      </c>
      <c r="E78" s="14">
        <v>150000</v>
      </c>
      <c r="F78" s="14">
        <v>150000</v>
      </c>
      <c r="G78" s="14"/>
      <c r="H78" s="14"/>
      <c r="I78" s="25">
        <f t="shared" si="11"/>
        <v>150000</v>
      </c>
      <c r="J78" s="19" t="s">
        <v>75</v>
      </c>
      <c r="K78" s="21"/>
    </row>
    <row r="79" spans="1:12" s="39" customFormat="1" ht="64.2" customHeight="1" x14ac:dyDescent="0.25">
      <c r="A79" s="11">
        <v>75</v>
      </c>
      <c r="B79" s="17">
        <v>22</v>
      </c>
      <c r="C79" s="19" t="s">
        <v>104</v>
      </c>
      <c r="D79" s="19" t="s">
        <v>14</v>
      </c>
      <c r="E79" s="14">
        <v>493600</v>
      </c>
      <c r="F79" s="14">
        <v>200000</v>
      </c>
      <c r="G79" s="17"/>
      <c r="H79" s="25"/>
      <c r="I79" s="25">
        <f t="shared" si="11"/>
        <v>200000</v>
      </c>
      <c r="J79" s="19" t="s">
        <v>78</v>
      </c>
      <c r="K79" s="38" t="s">
        <v>106</v>
      </c>
      <c r="L79" s="19"/>
    </row>
    <row r="80" spans="1:12" s="5" customFormat="1" ht="63.6" customHeight="1" x14ac:dyDescent="0.25">
      <c r="A80" s="11">
        <v>76</v>
      </c>
      <c r="B80" s="17">
        <v>188</v>
      </c>
      <c r="C80" s="23" t="s">
        <v>107</v>
      </c>
      <c r="D80" s="19" t="s">
        <v>14</v>
      </c>
      <c r="E80" s="29">
        <v>330026</v>
      </c>
      <c r="F80" s="14">
        <v>200000</v>
      </c>
      <c r="G80" s="25">
        <v>89334</v>
      </c>
      <c r="H80" s="25"/>
      <c r="I80" s="25">
        <f t="shared" si="11"/>
        <v>289334</v>
      </c>
      <c r="J80" s="19" t="s">
        <v>75</v>
      </c>
      <c r="K80" s="21" t="s">
        <v>108</v>
      </c>
    </row>
    <row r="81" spans="1:11" s="5" customFormat="1" ht="58.2" customHeight="1" x14ac:dyDescent="0.25">
      <c r="A81" s="11">
        <v>77</v>
      </c>
      <c r="B81" s="17">
        <v>116</v>
      </c>
      <c r="C81" s="19" t="s">
        <v>109</v>
      </c>
      <c r="D81" s="19" t="s">
        <v>14</v>
      </c>
      <c r="E81" s="14">
        <v>2204128</v>
      </c>
      <c r="F81" s="14">
        <v>1090000</v>
      </c>
      <c r="G81" s="17"/>
      <c r="H81" s="17"/>
      <c r="I81" s="25">
        <f t="shared" si="11"/>
        <v>1090000</v>
      </c>
      <c r="J81" s="19" t="s">
        <v>75</v>
      </c>
      <c r="K81" s="21" t="s">
        <v>110</v>
      </c>
    </row>
    <row r="82" spans="1:11" s="5" customFormat="1" ht="52.2" customHeight="1" x14ac:dyDescent="0.25">
      <c r="A82" s="11">
        <v>78</v>
      </c>
      <c r="B82" s="17">
        <v>180</v>
      </c>
      <c r="C82" s="19" t="s">
        <v>111</v>
      </c>
      <c r="D82" s="19" t="s">
        <v>14</v>
      </c>
      <c r="E82" s="14">
        <v>1882318.62</v>
      </c>
      <c r="F82" s="37">
        <v>1663088</v>
      </c>
      <c r="G82" s="37"/>
      <c r="H82" s="37">
        <v>199317.91</v>
      </c>
      <c r="I82" s="25">
        <f t="shared" si="11"/>
        <v>1862405.91</v>
      </c>
      <c r="J82" s="19" t="s">
        <v>75</v>
      </c>
      <c r="K82" s="21" t="s">
        <v>112</v>
      </c>
    </row>
    <row r="83" spans="1:11" s="5" customFormat="1" ht="50.25" customHeight="1" x14ac:dyDescent="0.25">
      <c r="A83" s="11">
        <v>79</v>
      </c>
      <c r="B83" s="17">
        <v>204</v>
      </c>
      <c r="C83" s="23" t="s">
        <v>113</v>
      </c>
      <c r="D83" s="19" t="s">
        <v>14</v>
      </c>
      <c r="E83" s="14">
        <v>737927.4</v>
      </c>
      <c r="F83" s="14">
        <v>534730</v>
      </c>
      <c r="G83" s="25"/>
      <c r="H83" s="25"/>
      <c r="I83" s="25">
        <f t="shared" si="11"/>
        <v>534730</v>
      </c>
      <c r="J83" s="19" t="s">
        <v>75</v>
      </c>
      <c r="K83" s="21" t="s">
        <v>80</v>
      </c>
    </row>
    <row r="84" spans="1:11" s="5" customFormat="1" ht="47.4" customHeight="1" x14ac:dyDescent="0.25">
      <c r="A84" s="6" t="s">
        <v>46</v>
      </c>
      <c r="B84" s="6"/>
      <c r="C84" s="6"/>
      <c r="D84" s="6"/>
      <c r="E84" s="14">
        <f>SUM(E5:E83)</f>
        <v>66725999.339999996</v>
      </c>
      <c r="F84" s="14">
        <f>SUM(F5:F83)</f>
        <v>57698167</v>
      </c>
      <c r="G84" s="14">
        <f>SUM(G5:G83)</f>
        <v>372167.33</v>
      </c>
      <c r="H84" s="14">
        <f>SUM(H5:H83)</f>
        <v>3004358.4899999998</v>
      </c>
      <c r="I84" s="14">
        <f>SUM(I5:I83)</f>
        <v>61075952.819999993</v>
      </c>
      <c r="J84" s="14">
        <v>0</v>
      </c>
      <c r="K84" s="16"/>
    </row>
    <row r="85" spans="1:11" s="5" customFormat="1" ht="20.25" customHeight="1" x14ac:dyDescent="0.25">
      <c r="A85" s="40" t="s">
        <v>151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</row>
    <row r="86" spans="1:11" s="5" customFormat="1" ht="33.75" customHeight="1" x14ac:dyDescent="0.25">
      <c r="A86" s="41"/>
      <c r="B86" s="41"/>
      <c r="C86" s="41"/>
      <c r="D86" s="41"/>
      <c r="E86" s="41"/>
      <c r="F86" s="41"/>
      <c r="G86" s="41"/>
      <c r="H86" s="41"/>
      <c r="I86" s="42" t="s">
        <v>47</v>
      </c>
      <c r="J86" s="42"/>
      <c r="K86" s="42"/>
    </row>
    <row r="87" spans="1:11" x14ac:dyDescent="0.25">
      <c r="A87" s="1"/>
      <c r="B87" s="1"/>
      <c r="C87" s="1"/>
      <c r="D87" s="1"/>
      <c r="E87" s="1"/>
      <c r="F87" s="1"/>
      <c r="G87" s="1"/>
      <c r="H87" s="1"/>
      <c r="I87" s="42"/>
      <c r="J87" s="42"/>
      <c r="K87" s="42"/>
    </row>
  </sheetData>
  <mergeCells count="14">
    <mergeCell ref="I86:K87"/>
    <mergeCell ref="B1:K1"/>
    <mergeCell ref="F2:G2"/>
    <mergeCell ref="H2:K2"/>
    <mergeCell ref="F3:I3"/>
    <mergeCell ref="A84:D84"/>
    <mergeCell ref="A3:A4"/>
    <mergeCell ref="B3:B4"/>
    <mergeCell ref="C3:C4"/>
    <mergeCell ref="D3:D4"/>
    <mergeCell ref="E3:E4"/>
    <mergeCell ref="J3:J4"/>
    <mergeCell ref="K3:K4"/>
    <mergeCell ref="A85:K85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SAMSUNG-PC</dc:creator>
  <cp:lastModifiedBy>xiexia</cp:lastModifiedBy>
  <dcterms:created xsi:type="dcterms:W3CDTF">2019-10-14T09:12:25Z</dcterms:created>
  <dcterms:modified xsi:type="dcterms:W3CDTF">2019-10-18T11:20:23Z</dcterms:modified>
</cp:coreProperties>
</file>